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80" windowHeight="10365" activeTab="1"/>
  </bookViews>
  <sheets>
    <sheet name="Puissance" sheetId="1" r:id="rId1"/>
    <sheet name="Hélice" sheetId="2" r:id="rId2"/>
  </sheets>
  <definedNames/>
  <calcPr fullCalcOnLoad="1"/>
</workbook>
</file>

<file path=xl/sharedStrings.xml><?xml version="1.0" encoding="utf-8"?>
<sst xmlns="http://schemas.openxmlformats.org/spreadsheetml/2006/main" count="153" uniqueCount="122">
  <si>
    <t>Déplacement en charge :</t>
  </si>
  <si>
    <t>Longueur de flottaison :</t>
  </si>
  <si>
    <t>Kg</t>
  </si>
  <si>
    <t>mètres</t>
  </si>
  <si>
    <t>nœuds</t>
  </si>
  <si>
    <t>SL ratio</t>
  </si>
  <si>
    <t>Racine :</t>
  </si>
  <si>
    <t>tonnes</t>
  </si>
  <si>
    <t>HP</t>
  </si>
  <si>
    <t>Déplacement  :</t>
  </si>
  <si>
    <t>lbs</t>
  </si>
  <si>
    <t>feet</t>
  </si>
  <si>
    <t>Vitesse de croisière :</t>
  </si>
  <si>
    <t>CV par tonne</t>
  </si>
  <si>
    <t>CV max</t>
  </si>
  <si>
    <t>KW max</t>
  </si>
  <si>
    <t>SHP @ 85%</t>
  </si>
  <si>
    <t>SHP @ 100%</t>
  </si>
  <si>
    <t>lbs/HP</t>
  </si>
  <si>
    <t>Nb de FROUDE</t>
  </si>
  <si>
    <t>Metric</t>
  </si>
  <si>
    <t xml:space="preserve">CV </t>
  </si>
  <si>
    <t>puissance à l'hélice au régime de croisière</t>
  </si>
  <si>
    <t>puissance à l'hélice au régime maximum</t>
  </si>
  <si>
    <t xml:space="preserve">Saisir les données </t>
  </si>
  <si>
    <t>ici</t>
  </si>
  <si>
    <t>on estime que pour une valeur entre 2,8 et 3</t>
  </si>
  <si>
    <t>une coque à déplacement a atteint sa vitesse limite</t>
  </si>
  <si>
    <t>unités</t>
  </si>
  <si>
    <t>Estimation de la puissance nécessaire pour motoriser une coque à déplacement</t>
  </si>
  <si>
    <r>
      <t xml:space="preserve">La feuille est protégée pour éviter les fausses manœuvres . Pour la déprotéger, le mot de passe est : </t>
    </r>
    <r>
      <rPr>
        <b/>
        <sz val="10"/>
        <rFont val="Arial"/>
        <family val="2"/>
      </rPr>
      <t>protect</t>
    </r>
  </si>
  <si>
    <t>Et ... comme d'usage : à vos risques et périls .</t>
  </si>
  <si>
    <t>NB : la méthode ne s'applique pas aux coques planantes ou semi-planantes</t>
  </si>
  <si>
    <t>Imperial</t>
  </si>
  <si>
    <t>displacement</t>
  </si>
  <si>
    <t>LWL</t>
  </si>
  <si>
    <t>cruising speed</t>
  </si>
  <si>
    <t>ajouter 15 à 20% est une bonne précaution !!!</t>
  </si>
  <si>
    <t>commentaires</t>
  </si>
  <si>
    <t>Résultats</t>
  </si>
  <si>
    <t>knts</t>
  </si>
  <si>
    <t>puissance max</t>
  </si>
  <si>
    <t>à l'hélice</t>
  </si>
  <si>
    <t>rpm moteur max</t>
  </si>
  <si>
    <t>tr/mn</t>
  </si>
  <si>
    <t>rapport reducteur</t>
  </si>
  <si>
    <t>rpm helice max</t>
  </si>
  <si>
    <t>diamètre</t>
  </si>
  <si>
    <t>pouces</t>
  </si>
  <si>
    <t>mm</t>
  </si>
  <si>
    <t>knt</t>
  </si>
  <si>
    <t>recul estimé</t>
  </si>
  <si>
    <t>reduc</t>
  </si>
  <si>
    <t>rpm helice croisière</t>
  </si>
  <si>
    <t>pas</t>
  </si>
  <si>
    <t>vitesse max</t>
  </si>
  <si>
    <t>diamètre 2 pales</t>
  </si>
  <si>
    <t>pas 2 pales</t>
  </si>
  <si>
    <t>diamètre 4 pales</t>
  </si>
  <si>
    <t>pas 4 pales</t>
  </si>
  <si>
    <t>calcul inverse</t>
  </si>
  <si>
    <t>diametre</t>
  </si>
  <si>
    <t>rpm mot</t>
  </si>
  <si>
    <t>rpm helice</t>
  </si>
  <si>
    <t>p1</t>
  </si>
  <si>
    <t>KW</t>
  </si>
  <si>
    <t>puissance nécessaire</t>
  </si>
  <si>
    <t>diamètre 3 pales</t>
  </si>
  <si>
    <t>Vitesse de croisière</t>
  </si>
  <si>
    <t>saisir les données ici</t>
  </si>
  <si>
    <r>
      <t xml:space="preserve">vitesse de </t>
    </r>
    <r>
      <rPr>
        <b/>
        <sz val="10"/>
        <rFont val="Arial"/>
        <family val="2"/>
      </rPr>
      <t>croisière</t>
    </r>
  </si>
  <si>
    <t>méthode de Crouch</t>
  </si>
  <si>
    <t>formules de Dave GERR</t>
  </si>
  <si>
    <t>in " Propeller handbook "</t>
  </si>
  <si>
    <t>La feuille est protégée pour éviter les fausses manœuvres .</t>
  </si>
  <si>
    <t>demander un calcul au fournisseur</t>
  </si>
  <si>
    <t>tous le font</t>
  </si>
  <si>
    <t>et ne demandent que ça</t>
  </si>
  <si>
    <t>pour en vendre</t>
  </si>
  <si>
    <t>en cas d'erreur, ce sera sa responsabilité</t>
  </si>
  <si>
    <t>pas la votre !</t>
  </si>
  <si>
    <t>mais rien n'empêche de comparer les résultats .</t>
  </si>
  <si>
    <t>NB 1 : pour acheter une hélice</t>
  </si>
  <si>
    <t>NB 2 : limitations</t>
  </si>
  <si>
    <t>cette méthode ne s'applique qu'aux hélices "classiques"</t>
  </si>
  <si>
    <r>
      <t xml:space="preserve"> Pour la déprotéger, le mot de passe est : </t>
    </r>
    <r>
      <rPr>
        <b/>
        <sz val="10"/>
        <rFont val="Arial"/>
        <family val="2"/>
      </rPr>
      <t>protect</t>
    </r>
  </si>
  <si>
    <t>avec un DAR (disk area ratio) de 33%</t>
  </si>
  <si>
    <t>http://www.electricboats.co.uk/surfprop/Propking.xls</t>
  </si>
  <si>
    <t xml:space="preserve">elle semble donner des résutats corrects </t>
  </si>
  <si>
    <t>une implémentation beaucoup plus complète (en anglais)  :</t>
  </si>
  <si>
    <t>ajouter aussi les auxiliaires : alternateurs, pompes, compresseurs, ,,,</t>
  </si>
  <si>
    <t>voir note</t>
  </si>
  <si>
    <t xml:space="preserve"> le recul : note importante</t>
  </si>
  <si>
    <t>le calcul du pas est basé sur le recul estimé</t>
  </si>
  <si>
    <t>il faut donc fixer une valeur !</t>
  </si>
  <si>
    <t xml:space="preserve">le recul (slip) est la différence entre l'avance théorique de </t>
  </si>
  <si>
    <t xml:space="preserve">l'hélice (pas x rpm) et la vitesse du bateau </t>
  </si>
  <si>
    <t>V en knts</t>
  </si>
  <si>
    <t>45%</t>
  </si>
  <si>
    <t>voiliers, barges</t>
  </si>
  <si>
    <t>&lt; 9</t>
  </si>
  <si>
    <t>9 - 15</t>
  </si>
  <si>
    <t>26%</t>
  </si>
  <si>
    <t>quelques valeurs :</t>
  </si>
  <si>
    <t>15 - 30</t>
  </si>
  <si>
    <t>24%</t>
  </si>
  <si>
    <t>bateaux à moteur légers</t>
  </si>
  <si>
    <t>bateaux lourds, de travail</t>
  </si>
  <si>
    <t>vedettes rapides</t>
  </si>
  <si>
    <t>30 - 45</t>
  </si>
  <si>
    <t>20%</t>
  </si>
  <si>
    <t>très rapides</t>
  </si>
  <si>
    <t>45 - 90</t>
  </si>
  <si>
    <t>10%</t>
  </si>
  <si>
    <t>Slip = 1,4 / V(knts)^0,57</t>
  </si>
  <si>
    <t>Dave Gerr donne une formule (très empirique) pour le déterminer :</t>
  </si>
  <si>
    <t>il n'y a aucune justification théorique et les valeurs obtenues sont</t>
  </si>
  <si>
    <t xml:space="preserve"> très élevées pour les vitesses en dessous de 5 nœuds</t>
  </si>
  <si>
    <t>recul calculé</t>
  </si>
  <si>
    <t>pour laisser une marge d'appréciation, le recul calculé est affiché</t>
  </si>
  <si>
    <t>dans la cellule D22 , Mais le pas est déterminé à partir de la valeur</t>
  </si>
  <si>
    <t>entrée  dans la cellule D21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</si>
</sst>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</numFmts>
  <fonts count="18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medium"/>
    </border>
    <border>
      <left style="thick">
        <color indexed="57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57"/>
      </left>
      <right style="thick">
        <color indexed="57"/>
      </right>
      <top>
        <color indexed="63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thin"/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0" fillId="0" borderId="0" xfId="0" applyAlignment="1">
      <alignment wrapText="1"/>
    </xf>
    <xf numFmtId="4" fontId="4" fillId="0" borderId="2" xfId="0" applyNumberFormat="1" applyFont="1" applyBorder="1" applyAlignment="1" applyProtection="1">
      <alignment/>
      <protection hidden="1"/>
    </xf>
    <xf numFmtId="4" fontId="6" fillId="0" borderId="3" xfId="0" applyNumberFormat="1" applyFont="1" applyFill="1" applyBorder="1" applyAlignment="1" applyProtection="1">
      <alignment wrapText="1"/>
      <protection hidden="1"/>
    </xf>
    <xf numFmtId="4" fontId="6" fillId="0" borderId="4" xfId="0" applyNumberFormat="1" applyFont="1" applyFill="1" applyBorder="1" applyAlignment="1" applyProtection="1">
      <alignment/>
      <protection hidden="1"/>
    </xf>
    <xf numFmtId="4" fontId="5" fillId="0" borderId="5" xfId="0" applyNumberFormat="1" applyFont="1" applyFill="1" applyBorder="1" applyAlignment="1" applyProtection="1">
      <alignment/>
      <protection hidden="1"/>
    </xf>
    <xf numFmtId="4" fontId="6" fillId="0" borderId="3" xfId="0" applyNumberFormat="1" applyFont="1" applyBorder="1" applyAlignment="1" applyProtection="1">
      <alignment wrapText="1"/>
      <protection hidden="1"/>
    </xf>
    <xf numFmtId="4" fontId="6" fillId="0" borderId="4" xfId="0" applyNumberFormat="1" applyFont="1" applyBorder="1" applyAlignment="1" applyProtection="1">
      <alignment/>
      <protection hidden="1"/>
    </xf>
    <xf numFmtId="4" fontId="6" fillId="0" borderId="5" xfId="0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4" fillId="2" borderId="6" xfId="0" applyFont="1" applyFill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/>
      <protection hidden="1"/>
    </xf>
    <xf numFmtId="0" fontId="5" fillId="3" borderId="8" xfId="0" applyFont="1" applyFill="1" applyBorder="1" applyAlignment="1" applyProtection="1">
      <alignment wrapText="1"/>
      <protection hidden="1"/>
    </xf>
    <xf numFmtId="0" fontId="5" fillId="3" borderId="9" xfId="0" applyFont="1" applyFill="1" applyBorder="1" applyAlignment="1" applyProtection="1">
      <alignment wrapText="1"/>
      <protection hidden="1"/>
    </xf>
    <xf numFmtId="0" fontId="5" fillId="3" borderId="10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5" fillId="4" borderId="12" xfId="0" applyFont="1" applyFill="1" applyBorder="1" applyAlignment="1" applyProtection="1">
      <alignment/>
      <protection hidden="1"/>
    </xf>
    <xf numFmtId="0" fontId="5" fillId="4" borderId="13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0" fillId="5" borderId="10" xfId="0" applyFont="1" applyFill="1" applyBorder="1" applyAlignment="1" applyProtection="1">
      <alignment/>
      <protection hidden="1"/>
    </xf>
    <xf numFmtId="0" fontId="10" fillId="5" borderId="12" xfId="0" applyFont="1" applyFill="1" applyBorder="1" applyAlignment="1" applyProtection="1">
      <alignment/>
      <protection hidden="1"/>
    </xf>
    <xf numFmtId="4" fontId="13" fillId="6" borderId="14" xfId="0" applyNumberFormat="1" applyFont="1" applyFill="1" applyBorder="1" applyAlignment="1" applyProtection="1">
      <alignment/>
      <protection locked="0"/>
    </xf>
    <xf numFmtId="4" fontId="13" fillId="6" borderId="15" xfId="0" applyNumberFormat="1" applyFont="1" applyFill="1" applyBorder="1" applyAlignment="1" applyProtection="1">
      <alignment/>
      <protection locked="0"/>
    </xf>
    <xf numFmtId="4" fontId="13" fillId="6" borderId="16" xfId="0" applyNumberFormat="1" applyFont="1" applyFill="1" applyBorder="1" applyAlignment="1" applyProtection="1">
      <alignment/>
      <protection locked="0"/>
    </xf>
    <xf numFmtId="0" fontId="12" fillId="5" borderId="17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/>
      <protection hidden="1"/>
    </xf>
    <xf numFmtId="4" fontId="0" fillId="5" borderId="10" xfId="0" applyNumberFormat="1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14" fillId="5" borderId="11" xfId="0" applyFont="1" applyFill="1" applyBorder="1" applyAlignment="1" applyProtection="1">
      <alignment horizontal="center"/>
      <protection hidden="1"/>
    </xf>
    <xf numFmtId="0" fontId="14" fillId="5" borderId="13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2" fillId="5" borderId="10" xfId="0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6" borderId="23" xfId="0" applyFont="1" applyFill="1" applyBorder="1" applyAlignment="1" applyProtection="1">
      <alignment/>
      <protection locked="0"/>
    </xf>
    <xf numFmtId="0" fontId="11" fillId="6" borderId="24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9" fillId="5" borderId="25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0" fontId="9" fillId="5" borderId="27" xfId="0" applyFont="1" applyFill="1" applyBorder="1" applyAlignment="1" applyProtection="1">
      <alignment/>
      <protection hidden="1"/>
    </xf>
    <xf numFmtId="0" fontId="0" fillId="5" borderId="28" xfId="0" applyFill="1" applyBorder="1" applyAlignment="1" applyProtection="1">
      <alignment/>
      <protection hidden="1"/>
    </xf>
    <xf numFmtId="0" fontId="0" fillId="5" borderId="29" xfId="0" applyFill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hidden="1"/>
    </xf>
    <xf numFmtId="0" fontId="3" fillId="3" borderId="3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0" fontId="3" fillId="3" borderId="4" xfId="0" applyFon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1" fontId="0" fillId="3" borderId="4" xfId="0" applyNumberFormat="1" applyFill="1" applyBorder="1" applyAlignment="1" applyProtection="1">
      <alignment/>
      <protection hidden="1"/>
    </xf>
    <xf numFmtId="0" fontId="14" fillId="7" borderId="31" xfId="0" applyFont="1" applyFill="1" applyBorder="1" applyAlignment="1" applyProtection="1">
      <alignment/>
      <protection hidden="1"/>
    </xf>
    <xf numFmtId="1" fontId="14" fillId="7" borderId="31" xfId="0" applyNumberFormat="1" applyFont="1" applyFill="1" applyBorder="1" applyAlignment="1" applyProtection="1">
      <alignment/>
      <protection hidden="1"/>
    </xf>
    <xf numFmtId="0" fontId="14" fillId="7" borderId="32" xfId="0" applyFont="1" applyFill="1" applyBorder="1" applyAlignment="1" applyProtection="1">
      <alignment/>
      <protection hidden="1"/>
    </xf>
    <xf numFmtId="172" fontId="3" fillId="3" borderId="0" xfId="0" applyNumberFormat="1" applyFont="1" applyFill="1" applyBorder="1" applyAlignment="1" applyProtection="1">
      <alignment/>
      <protection hidden="1"/>
    </xf>
    <xf numFmtId="0" fontId="6" fillId="7" borderId="22" xfId="0" applyFont="1" applyFill="1" applyBorder="1" applyAlignment="1" applyProtection="1">
      <alignment/>
      <protection hidden="1"/>
    </xf>
    <xf numFmtId="0" fontId="14" fillId="7" borderId="33" xfId="0" applyFont="1" applyFill="1" applyBorder="1" applyAlignment="1" applyProtection="1">
      <alignment/>
      <protection hidden="1"/>
    </xf>
    <xf numFmtId="1" fontId="14" fillId="7" borderId="34" xfId="0" applyNumberFormat="1" applyFont="1" applyFill="1" applyBorder="1" applyAlignment="1" applyProtection="1">
      <alignment/>
      <protection hidden="1"/>
    </xf>
    <xf numFmtId="0" fontId="14" fillId="7" borderId="35" xfId="0" applyFont="1" applyFill="1" applyBorder="1" applyAlignment="1" applyProtection="1">
      <alignment/>
      <protection hidden="1"/>
    </xf>
    <xf numFmtId="0" fontId="3" fillId="5" borderId="1" xfId="0" applyFont="1" applyFill="1" applyBorder="1" applyAlignment="1" applyProtection="1">
      <alignment/>
      <protection hidden="1"/>
    </xf>
    <xf numFmtId="0" fontId="0" fillId="5" borderId="18" xfId="0" applyFill="1" applyBorder="1" applyAlignment="1" applyProtection="1">
      <alignment/>
      <protection hidden="1"/>
    </xf>
    <xf numFmtId="4" fontId="11" fillId="6" borderId="24" xfId="0" applyNumberFormat="1" applyFont="1" applyFill="1" applyBorder="1" applyAlignment="1" applyProtection="1">
      <alignment/>
      <protection locked="0"/>
    </xf>
    <xf numFmtId="0" fontId="8" fillId="6" borderId="24" xfId="0" applyFont="1" applyFill="1" applyBorder="1" applyAlignment="1" applyProtection="1">
      <alignment/>
      <protection locked="0"/>
    </xf>
    <xf numFmtId="0" fontId="4" fillId="2" borderId="35" xfId="0" applyFont="1" applyFill="1" applyBorder="1" applyAlignment="1" applyProtection="1">
      <alignment/>
      <protection hidden="1"/>
    </xf>
    <xf numFmtId="0" fontId="4" fillId="2" borderId="36" xfId="0" applyFont="1" applyFill="1" applyBorder="1" applyAlignment="1" applyProtection="1">
      <alignment/>
      <protection hidden="1"/>
    </xf>
    <xf numFmtId="0" fontId="15" fillId="0" borderId="36" xfId="0" applyFont="1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 wrapText="1"/>
      <protection hidden="1"/>
    </xf>
    <xf numFmtId="0" fontId="5" fillId="3" borderId="4" xfId="0" applyFont="1" applyFill="1" applyBorder="1" applyAlignment="1" applyProtection="1">
      <alignment wrapText="1"/>
      <protection hidden="1"/>
    </xf>
    <xf numFmtId="0" fontId="5" fillId="3" borderId="5" xfId="0" applyFont="1" applyFill="1" applyBorder="1" applyAlignment="1" applyProtection="1">
      <alignment wrapText="1"/>
      <protection hidden="1"/>
    </xf>
    <xf numFmtId="0" fontId="4" fillId="0" borderId="7" xfId="0" applyFont="1" applyBorder="1" applyAlignment="1" applyProtection="1">
      <alignment wrapText="1"/>
      <protection hidden="1"/>
    </xf>
    <xf numFmtId="0" fontId="11" fillId="6" borderId="37" xfId="0" applyFont="1" applyFill="1" applyBorder="1" applyAlignment="1" applyProtection="1">
      <alignment horizontal="center"/>
      <protection hidden="1"/>
    </xf>
    <xf numFmtId="0" fontId="9" fillId="5" borderId="30" xfId="0" applyFont="1" applyFill="1" applyBorder="1" applyAlignment="1" applyProtection="1">
      <alignment/>
      <protection hidden="1"/>
    </xf>
    <xf numFmtId="0" fontId="6" fillId="7" borderId="38" xfId="0" applyFont="1" applyFill="1" applyBorder="1" applyAlignment="1" applyProtection="1">
      <alignment/>
      <protection hidden="1"/>
    </xf>
    <xf numFmtId="0" fontId="9" fillId="3" borderId="3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9" fillId="6" borderId="30" xfId="0" applyFont="1" applyFill="1" applyBorder="1" applyAlignment="1" applyProtection="1">
      <alignment/>
      <protection locked="0"/>
    </xf>
    <xf numFmtId="0" fontId="1" fillId="7" borderId="1" xfId="0" applyFont="1" applyFill="1" applyBorder="1" applyAlignment="1" applyProtection="1">
      <alignment/>
      <protection hidden="1"/>
    </xf>
    <xf numFmtId="4" fontId="10" fillId="7" borderId="39" xfId="0" applyNumberFormat="1" applyFont="1" applyFill="1" applyBorder="1" applyAlignment="1" applyProtection="1">
      <alignment/>
      <protection hidden="1"/>
    </xf>
    <xf numFmtId="0" fontId="1" fillId="7" borderId="40" xfId="0" applyFont="1" applyFill="1" applyBorder="1" applyAlignment="1" applyProtection="1">
      <alignment/>
      <protection hidden="1"/>
    </xf>
    <xf numFmtId="1" fontId="1" fillId="7" borderId="0" xfId="0" applyNumberFormat="1" applyFont="1" applyFill="1" applyBorder="1" applyAlignment="1" applyProtection="1">
      <alignment/>
      <protection hidden="1"/>
    </xf>
    <xf numFmtId="0" fontId="1" fillId="7" borderId="18" xfId="0" applyFont="1" applyFill="1" applyBorder="1" applyAlignment="1" applyProtection="1">
      <alignment/>
      <protection hidden="1"/>
    </xf>
    <xf numFmtId="0" fontId="1" fillId="7" borderId="41" xfId="0" applyFont="1" applyFill="1" applyBorder="1" applyAlignment="1" applyProtection="1">
      <alignment/>
      <protection hidden="1"/>
    </xf>
    <xf numFmtId="0" fontId="1" fillId="7" borderId="42" xfId="0" applyFont="1" applyFill="1" applyBorder="1" applyAlignment="1" applyProtection="1">
      <alignment/>
      <protection hidden="1"/>
    </xf>
    <xf numFmtId="0" fontId="1" fillId="7" borderId="33" xfId="0" applyFont="1" applyFill="1" applyBorder="1" applyAlignment="1" applyProtection="1">
      <alignment/>
      <protection hidden="1"/>
    </xf>
    <xf numFmtId="1" fontId="1" fillId="7" borderId="43" xfId="0" applyNumberFormat="1" applyFont="1" applyFill="1" applyBorder="1" applyAlignment="1" applyProtection="1">
      <alignment/>
      <protection hidden="1"/>
    </xf>
    <xf numFmtId="0" fontId="1" fillId="7" borderId="44" xfId="0" applyFont="1" applyFill="1" applyBorder="1" applyAlignment="1" applyProtection="1">
      <alignment/>
      <protection hidden="1"/>
    </xf>
    <xf numFmtId="0" fontId="1" fillId="7" borderId="45" xfId="0" applyFont="1" applyFill="1" applyBorder="1" applyAlignment="1" applyProtection="1">
      <alignment/>
      <protection hidden="1"/>
    </xf>
    <xf numFmtId="0" fontId="1" fillId="7" borderId="0" xfId="0" applyFont="1" applyFill="1" applyBorder="1" applyAlignment="1" applyProtection="1">
      <alignment/>
      <protection hidden="1"/>
    </xf>
    <xf numFmtId="0" fontId="10" fillId="7" borderId="39" xfId="0" applyFont="1" applyFill="1" applyBorder="1" applyAlignment="1" applyProtection="1">
      <alignment/>
      <protection hidden="1"/>
    </xf>
    <xf numFmtId="0" fontId="0" fillId="7" borderId="39" xfId="0" applyFill="1" applyBorder="1" applyAlignment="1" applyProtection="1">
      <alignment/>
      <protection hidden="1"/>
    </xf>
    <xf numFmtId="0" fontId="10" fillId="7" borderId="46" xfId="0" applyFont="1" applyFill="1" applyBorder="1" applyAlignment="1" applyProtection="1">
      <alignment/>
      <protection hidden="1"/>
    </xf>
    <xf numFmtId="0" fontId="0" fillId="7" borderId="47" xfId="0" applyFill="1" applyBorder="1" applyAlignment="1" applyProtection="1">
      <alignment/>
      <protection hidden="1"/>
    </xf>
    <xf numFmtId="0" fontId="0" fillId="7" borderId="48" xfId="0" applyFill="1" applyBorder="1" applyAlignment="1" applyProtection="1">
      <alignment/>
      <protection hidden="1"/>
    </xf>
    <xf numFmtId="0" fontId="10" fillId="7" borderId="49" xfId="0" applyFont="1" applyFill="1" applyBorder="1" applyAlignment="1" applyProtection="1">
      <alignment/>
      <protection hidden="1"/>
    </xf>
    <xf numFmtId="0" fontId="0" fillId="7" borderId="50" xfId="0" applyFill="1" applyBorder="1" applyAlignment="1" applyProtection="1">
      <alignment/>
      <protection hidden="1"/>
    </xf>
    <xf numFmtId="0" fontId="0" fillId="7" borderId="51" xfId="0" applyFill="1" applyBorder="1" applyAlignment="1" applyProtection="1">
      <alignment/>
      <protection hidden="1"/>
    </xf>
    <xf numFmtId="2" fontId="0" fillId="3" borderId="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" fontId="0" fillId="0" borderId="22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indent="3"/>
      <protection hidden="1"/>
    </xf>
    <xf numFmtId="0" fontId="0" fillId="0" borderId="11" xfId="0" applyBorder="1" applyAlignment="1" applyProtection="1" quotePrefix="1">
      <alignment horizontal="center"/>
      <protection hidden="1"/>
    </xf>
    <xf numFmtId="0" fontId="0" fillId="0" borderId="0" xfId="0" applyBorder="1" applyAlignment="1" applyProtection="1" quotePrefix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2" fontId="3" fillId="3" borderId="30" xfId="0" applyNumberFormat="1" applyFont="1" applyFill="1" applyBorder="1" applyAlignment="1" applyProtection="1" quotePrefix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1" fillId="6" borderId="38" xfId="0" applyFont="1" applyFill="1" applyBorder="1" applyAlignment="1" applyProtection="1">
      <alignment horizontal="center"/>
      <protection hidden="1"/>
    </xf>
    <xf numFmtId="0" fontId="11" fillId="6" borderId="53" xfId="0" applyFont="1" applyFill="1" applyBorder="1" applyAlignment="1" applyProtection="1">
      <alignment horizontal="center"/>
      <protection hidden="1"/>
    </xf>
    <xf numFmtId="0" fontId="11" fillId="6" borderId="31" xfId="0" applyFont="1" applyFill="1" applyBorder="1" applyAlignment="1" applyProtection="1">
      <alignment horizontal="center"/>
      <protection hidden="1"/>
    </xf>
    <xf numFmtId="0" fontId="11" fillId="6" borderId="32" xfId="0" applyFont="1" applyFill="1" applyBorder="1" applyAlignment="1" applyProtection="1">
      <alignment horizontal="center"/>
      <protection hidden="1"/>
    </xf>
    <xf numFmtId="4" fontId="0" fillId="5" borderId="10" xfId="0" applyNumberFormat="1" applyFill="1" applyBorder="1" applyAlignment="1" applyProtection="1">
      <alignment horizontal="center"/>
      <protection hidden="1"/>
    </xf>
    <xf numFmtId="4" fontId="0" fillId="5" borderId="11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22" xfId="0" applyNumberFormat="1" applyFont="1" applyFill="1" applyBorder="1" applyAlignment="1" applyProtection="1">
      <alignment horizontal="center"/>
      <protection hidden="1"/>
    </xf>
    <xf numFmtId="4" fontId="0" fillId="0" borderId="44" xfId="0" applyNumberFormat="1" applyFont="1" applyFill="1" applyBorder="1" applyAlignment="1" applyProtection="1">
      <alignment horizontal="center"/>
      <protection hidden="1"/>
    </xf>
    <xf numFmtId="4" fontId="0" fillId="0" borderId="44" xfId="0" applyNumberFormat="1" applyBorder="1" applyAlignment="1" applyProtection="1">
      <alignment horizontal="center"/>
      <protection hidden="1"/>
    </xf>
    <xf numFmtId="4" fontId="0" fillId="5" borderId="12" xfId="0" applyNumberFormat="1" applyFill="1" applyBorder="1" applyAlignment="1" applyProtection="1">
      <alignment horizontal="center"/>
      <protection hidden="1"/>
    </xf>
    <xf numFmtId="4" fontId="0" fillId="5" borderId="13" xfId="0" applyNumberFormat="1" applyFill="1" applyBorder="1" applyAlignment="1" applyProtection="1">
      <alignment horizontal="center"/>
      <protection hidden="1"/>
    </xf>
    <xf numFmtId="0" fontId="6" fillId="4" borderId="38" xfId="0" applyFont="1" applyFill="1" applyBorder="1" applyAlignment="1" applyProtection="1">
      <alignment horizontal="center"/>
      <protection hidden="1"/>
    </xf>
    <xf numFmtId="0" fontId="6" fillId="4" borderId="31" xfId="0" applyFont="1" applyFill="1" applyBorder="1" applyAlignment="1" applyProtection="1">
      <alignment horizontal="center"/>
      <protection hidden="1"/>
    </xf>
    <xf numFmtId="0" fontId="6" fillId="4" borderId="3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10" fillId="0" borderId="53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 quotePrefix="1">
      <alignment horizontal="center"/>
      <protection hidden="1"/>
    </xf>
    <xf numFmtId="0" fontId="0" fillId="0" borderId="0" xfId="0" applyBorder="1" applyAlignment="1" applyProtection="1" quotePrefix="1">
      <alignment horizontal="center"/>
      <protection hidden="1"/>
    </xf>
    <xf numFmtId="0" fontId="0" fillId="0" borderId="11" xfId="0" applyBorder="1" applyAlignment="1" applyProtection="1" quotePrefix="1">
      <alignment horizontal="center"/>
      <protection hidden="1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7" fillId="0" borderId="12" xfId="15" applyBorder="1" applyAlignment="1" applyProtection="1">
      <alignment horizontal="center"/>
      <protection hidden="1"/>
    </xf>
    <xf numFmtId="0" fontId="17" fillId="0" borderId="52" xfId="15" applyBorder="1" applyAlignment="1" applyProtection="1">
      <alignment horizontal="center"/>
      <protection hidden="1"/>
    </xf>
    <xf numFmtId="0" fontId="17" fillId="0" borderId="13" xfId="15" applyBorder="1" applyAlignment="1" applyProtection="1">
      <alignment horizontal="center"/>
      <protection hidden="1"/>
    </xf>
    <xf numFmtId="0" fontId="11" fillId="6" borderId="54" xfId="0" applyFont="1" applyFill="1" applyBorder="1" applyAlignment="1" applyProtection="1">
      <alignment horizontal="center"/>
      <protection hidden="1"/>
    </xf>
    <xf numFmtId="0" fontId="11" fillId="6" borderId="55" xfId="0" applyFont="1" applyFill="1" applyBorder="1" applyAlignment="1" applyProtection="1">
      <alignment horizontal="center"/>
      <protection hidden="1"/>
    </xf>
    <xf numFmtId="0" fontId="11" fillId="6" borderId="56" xfId="0" applyFont="1" applyFill="1" applyBorder="1" applyAlignment="1" applyProtection="1">
      <alignment horizontal="center"/>
      <protection hidden="1"/>
    </xf>
    <xf numFmtId="0" fontId="6" fillId="6" borderId="38" xfId="0" applyFont="1" applyFill="1" applyBorder="1" applyAlignment="1" applyProtection="1">
      <alignment horizontal="center"/>
      <protection hidden="1"/>
    </xf>
    <xf numFmtId="0" fontId="6" fillId="6" borderId="31" xfId="0" applyFont="1" applyFill="1" applyBorder="1" applyAlignment="1" applyProtection="1">
      <alignment horizontal="center"/>
      <protection hidden="1"/>
    </xf>
    <xf numFmtId="0" fontId="6" fillId="6" borderId="32" xfId="0" applyFont="1" applyFill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 horizontal="center"/>
      <protection hidden="1"/>
    </xf>
    <xf numFmtId="0" fontId="16" fillId="0" borderId="53" xfId="0" applyFont="1" applyBorder="1" applyAlignment="1" applyProtection="1">
      <alignment horizontal="center"/>
      <protection hidden="1"/>
    </xf>
    <xf numFmtId="0" fontId="16" fillId="0" borderId="9" xfId="0" applyFont="1" applyBorder="1" applyAlignment="1" applyProtection="1">
      <alignment horizontal="center"/>
      <protection hidden="1"/>
    </xf>
    <xf numFmtId="173" fontId="6" fillId="7" borderId="39" xfId="0" applyNumberFormat="1" applyFont="1" applyFill="1" applyBorder="1" applyAlignment="1" applyProtection="1">
      <alignment/>
      <protection hidden="1"/>
    </xf>
    <xf numFmtId="172" fontId="6" fillId="7" borderId="39" xfId="0" applyNumberFormat="1" applyFont="1" applyFill="1" applyBorder="1" applyAlignment="1" applyProtection="1">
      <alignment/>
      <protection hidden="1"/>
    </xf>
    <xf numFmtId="172" fontId="10" fillId="7" borderId="39" xfId="0" applyNumberFormat="1" applyFont="1" applyFill="1" applyBorder="1" applyAlignment="1" applyProtection="1">
      <alignment/>
      <protection hidden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workbookViewId="0" topLeftCell="A13">
      <selection activeCell="C9" sqref="C9"/>
    </sheetView>
  </sheetViews>
  <sheetFormatPr defaultColWidth="11.421875" defaultRowHeight="12.75"/>
  <cols>
    <col min="2" max="2" width="23.421875" style="0" customWidth="1"/>
    <col min="3" max="3" width="12.7109375" style="1" customWidth="1"/>
    <col min="4" max="4" width="10.7109375" style="0" customWidth="1"/>
    <col min="5" max="5" width="10.7109375" style="1" customWidth="1"/>
    <col min="6" max="6" width="12.7109375" style="0" customWidth="1"/>
    <col min="7" max="7" width="36.7109375" style="0" customWidth="1"/>
  </cols>
  <sheetData>
    <row r="2" ht="13.5" thickBot="1"/>
    <row r="3" spans="2:7" ht="60" customHeight="1">
      <c r="B3" s="132" t="s">
        <v>29</v>
      </c>
      <c r="C3" s="133"/>
      <c r="D3" s="133"/>
      <c r="E3" s="133"/>
      <c r="F3" s="134"/>
      <c r="G3" s="30"/>
    </row>
    <row r="4" spans="2:12" ht="14.25" customHeight="1">
      <c r="B4" s="126" t="s">
        <v>72</v>
      </c>
      <c r="C4" s="127"/>
      <c r="D4" s="127"/>
      <c r="E4" s="127"/>
      <c r="F4" s="128"/>
      <c r="G4" s="30"/>
      <c r="H4" s="115"/>
      <c r="I4" s="115"/>
      <c r="J4" s="115"/>
      <c r="K4" s="115"/>
      <c r="L4" s="115"/>
    </row>
    <row r="5" spans="2:12" ht="16.5" customHeight="1" thickBot="1">
      <c r="B5" s="129" t="s">
        <v>73</v>
      </c>
      <c r="C5" s="130"/>
      <c r="D5" s="130"/>
      <c r="E5" s="130"/>
      <c r="F5" s="131"/>
      <c r="G5" s="30"/>
      <c r="H5" s="115"/>
      <c r="I5" s="115"/>
      <c r="J5" s="115"/>
      <c r="K5" s="115"/>
      <c r="L5" s="115"/>
    </row>
    <row r="6" spans="2:7" ht="13.5" thickBot="1">
      <c r="B6" s="2"/>
      <c r="C6" s="13"/>
      <c r="D6" s="2"/>
      <c r="E6" s="13"/>
      <c r="F6" s="2"/>
      <c r="G6" s="2"/>
    </row>
    <row r="7" spans="2:7" ht="16.5" thickBot="1">
      <c r="B7" s="135" t="s">
        <v>24</v>
      </c>
      <c r="C7" s="136"/>
      <c r="D7" s="137"/>
      <c r="E7" s="137"/>
      <c r="F7" s="138"/>
      <c r="G7" s="2"/>
    </row>
    <row r="8" spans="2:7" ht="16.5" thickBot="1">
      <c r="B8" s="38"/>
      <c r="C8" s="87" t="s">
        <v>25</v>
      </c>
      <c r="D8" s="29" t="s">
        <v>28</v>
      </c>
      <c r="E8" s="32"/>
      <c r="F8" s="33"/>
      <c r="G8" s="2"/>
    </row>
    <row r="9" spans="2:7" ht="16.5" thickTop="1">
      <c r="B9" s="24" t="s">
        <v>0</v>
      </c>
      <c r="C9" s="26">
        <v>500</v>
      </c>
      <c r="D9" s="34" t="s">
        <v>2</v>
      </c>
      <c r="E9" s="139" t="s">
        <v>34</v>
      </c>
      <c r="F9" s="140"/>
      <c r="G9" s="2"/>
    </row>
    <row r="10" spans="2:7" ht="15.75">
      <c r="B10" s="24" t="s">
        <v>1</v>
      </c>
      <c r="C10" s="27">
        <v>4.75</v>
      </c>
      <c r="D10" s="34" t="s">
        <v>3</v>
      </c>
      <c r="E10" s="139" t="s">
        <v>35</v>
      </c>
      <c r="F10" s="140"/>
      <c r="G10" s="2"/>
    </row>
    <row r="11" spans="2:7" ht="16.5" thickBot="1">
      <c r="B11" s="25" t="s">
        <v>12</v>
      </c>
      <c r="C11" s="28">
        <v>5</v>
      </c>
      <c r="D11" s="35" t="s">
        <v>4</v>
      </c>
      <c r="E11" s="145" t="s">
        <v>36</v>
      </c>
      <c r="F11" s="146"/>
      <c r="G11" s="2"/>
    </row>
    <row r="12" spans="2:7" ht="13.5" thickBot="1">
      <c r="B12" s="23"/>
      <c r="C12" s="39"/>
      <c r="D12" s="23"/>
      <c r="E12" s="36"/>
      <c r="F12" s="37"/>
      <c r="G12" s="2"/>
    </row>
    <row r="13" spans="2:7" ht="16.5" customHeight="1" thickBot="1">
      <c r="B13" s="147" t="s">
        <v>39</v>
      </c>
      <c r="C13" s="148"/>
      <c r="D13" s="148"/>
      <c r="E13" s="148"/>
      <c r="F13" s="149"/>
      <c r="G13" s="2"/>
    </row>
    <row r="14" spans="2:7" ht="12.75">
      <c r="B14" s="46"/>
      <c r="C14" s="142" t="s">
        <v>33</v>
      </c>
      <c r="D14" s="143"/>
      <c r="E14" s="120" t="s">
        <v>20</v>
      </c>
      <c r="F14" s="144"/>
      <c r="G14" s="41" t="s">
        <v>38</v>
      </c>
    </row>
    <row r="15" spans="2:7" ht="12.75">
      <c r="B15" s="3" t="s">
        <v>9</v>
      </c>
      <c r="C15" s="4">
        <f>C9/0.455</f>
        <v>1098.901098901099</v>
      </c>
      <c r="D15" s="42" t="s">
        <v>10</v>
      </c>
      <c r="E15" s="4">
        <f>C9/1000</f>
        <v>0.5</v>
      </c>
      <c r="F15" s="42" t="s">
        <v>7</v>
      </c>
      <c r="G15" s="40"/>
    </row>
    <row r="16" spans="2:7" ht="12.75">
      <c r="B16" s="3" t="s">
        <v>1</v>
      </c>
      <c r="C16" s="4">
        <f>C10/0.3048</f>
        <v>15.583989501312335</v>
      </c>
      <c r="D16" s="42" t="s">
        <v>11</v>
      </c>
      <c r="E16" s="4">
        <f>C10</f>
        <v>4.75</v>
      </c>
      <c r="F16" s="44" t="s">
        <v>3</v>
      </c>
      <c r="G16" s="40"/>
    </row>
    <row r="17" spans="2:7" ht="12.75">
      <c r="B17" s="3" t="s">
        <v>6</v>
      </c>
      <c r="C17" s="4">
        <f>POWER(C16,0.5)</f>
        <v>3.947656203535502</v>
      </c>
      <c r="D17" s="42"/>
      <c r="E17" s="4">
        <f>POWER(C10,0.5)</f>
        <v>2.179449471770337</v>
      </c>
      <c r="F17" s="45"/>
      <c r="G17" s="40"/>
    </row>
    <row r="18" spans="2:7" ht="12.75">
      <c r="B18" s="3" t="s">
        <v>5</v>
      </c>
      <c r="C18" s="4">
        <f>C11/C17</f>
        <v>1.266574327197496</v>
      </c>
      <c r="D18" s="42"/>
      <c r="E18" s="4">
        <f>C11/E17</f>
        <v>2.2941573387056176</v>
      </c>
      <c r="F18" s="42" t="s">
        <v>19</v>
      </c>
      <c r="G18" s="14" t="s">
        <v>26</v>
      </c>
    </row>
    <row r="19" spans="2:7" ht="13.5" thickBot="1">
      <c r="B19" s="15" t="s">
        <v>18</v>
      </c>
      <c r="C19" s="6">
        <f>POWER(10.665/C18,3)</f>
        <v>597.0222774105378</v>
      </c>
      <c r="D19" s="43"/>
      <c r="E19" s="6">
        <f>1/(C19*0.000455)</f>
        <v>3.681273347679279</v>
      </c>
      <c r="F19" s="43" t="s">
        <v>13</v>
      </c>
      <c r="G19" s="16" t="s">
        <v>27</v>
      </c>
    </row>
    <row r="20" spans="2:7" s="5" customFormat="1" ht="15.75" customHeight="1">
      <c r="B20" s="17" t="s">
        <v>16</v>
      </c>
      <c r="C20" s="7">
        <f>C15/C19</f>
        <v>1.8406366738396398</v>
      </c>
      <c r="D20" s="18" t="s">
        <v>8</v>
      </c>
      <c r="E20" s="10">
        <f>E19*E15*0.9863</f>
        <v>1.8154199514080365</v>
      </c>
      <c r="F20" s="83" t="s">
        <v>21</v>
      </c>
      <c r="G20" s="80" t="s">
        <v>22</v>
      </c>
    </row>
    <row r="21" spans="2:7" ht="15.75">
      <c r="B21" s="19" t="s">
        <v>17</v>
      </c>
      <c r="C21" s="8">
        <f>C20/0.85</f>
        <v>2.165454910399576</v>
      </c>
      <c r="D21" s="20" t="s">
        <v>8</v>
      </c>
      <c r="E21" s="11">
        <f>E20/0.85</f>
        <v>2.1357881781271018</v>
      </c>
      <c r="F21" s="84" t="s">
        <v>14</v>
      </c>
      <c r="G21" s="81" t="s">
        <v>23</v>
      </c>
    </row>
    <row r="22" spans="2:7" ht="16.5" thickBot="1">
      <c r="B22" s="21"/>
      <c r="C22" s="9"/>
      <c r="D22" s="22"/>
      <c r="E22" s="12">
        <f>E21*0.735</f>
        <v>1.5698043109234197</v>
      </c>
      <c r="F22" s="85" t="s">
        <v>15</v>
      </c>
      <c r="G22" s="82" t="s">
        <v>37</v>
      </c>
    </row>
    <row r="23" spans="2:7" ht="22.5">
      <c r="B23" s="2"/>
      <c r="C23" s="13"/>
      <c r="D23" s="2"/>
      <c r="E23" s="13"/>
      <c r="F23" s="2"/>
      <c r="G23" s="86" t="s">
        <v>90</v>
      </c>
    </row>
    <row r="24" spans="2:7" ht="12.75">
      <c r="B24" s="2"/>
      <c r="C24" s="13"/>
      <c r="D24" s="2"/>
      <c r="E24" s="13"/>
      <c r="F24" s="2"/>
      <c r="G24" s="2"/>
    </row>
    <row r="25" spans="2:7" ht="34.5" customHeight="1">
      <c r="B25" s="150" t="s">
        <v>30</v>
      </c>
      <c r="C25" s="150"/>
      <c r="D25" s="150"/>
      <c r="E25" s="150"/>
      <c r="F25" s="150"/>
      <c r="G25" s="2"/>
    </row>
    <row r="26" spans="2:7" ht="12.75">
      <c r="B26" s="2"/>
      <c r="C26" s="13"/>
      <c r="D26" s="2"/>
      <c r="E26" s="13"/>
      <c r="F26" s="2"/>
      <c r="G26" s="2"/>
    </row>
    <row r="27" spans="2:7" ht="12.75">
      <c r="B27" s="141" t="s">
        <v>31</v>
      </c>
      <c r="C27" s="141"/>
      <c r="D27" s="141"/>
      <c r="E27" s="141"/>
      <c r="F27" s="141"/>
      <c r="G27" s="2"/>
    </row>
    <row r="28" spans="2:7" ht="12.75">
      <c r="B28" s="2"/>
      <c r="C28" s="13"/>
      <c r="D28" s="2"/>
      <c r="E28" s="13"/>
      <c r="F28" s="2"/>
      <c r="G28" s="2"/>
    </row>
    <row r="29" spans="2:7" ht="12.75">
      <c r="B29" s="141" t="s">
        <v>32</v>
      </c>
      <c r="C29" s="141"/>
      <c r="D29" s="141"/>
      <c r="E29" s="141"/>
      <c r="F29" s="141"/>
      <c r="G29" s="2"/>
    </row>
  </sheetData>
  <sheetProtection password="E53C" sheet="1" objects="1" scenarios="1" selectLockedCells="1"/>
  <mergeCells count="13">
    <mergeCell ref="E9:F9"/>
    <mergeCell ref="B27:F27"/>
    <mergeCell ref="B29:F29"/>
    <mergeCell ref="C14:D14"/>
    <mergeCell ref="E14:F14"/>
    <mergeCell ref="E10:F10"/>
    <mergeCell ref="E11:F11"/>
    <mergeCell ref="B13:F13"/>
    <mergeCell ref="B25:F25"/>
    <mergeCell ref="B4:F4"/>
    <mergeCell ref="B5:F5"/>
    <mergeCell ref="B3:F3"/>
    <mergeCell ref="B7:F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P47"/>
  <sheetViews>
    <sheetView tabSelected="1" workbookViewId="0" topLeftCell="A1">
      <selection activeCell="D25" sqref="D25"/>
    </sheetView>
  </sheetViews>
  <sheetFormatPr defaultColWidth="11.421875" defaultRowHeight="12.75"/>
  <cols>
    <col min="3" max="3" width="20.421875" style="0" customWidth="1"/>
    <col min="5" max="6" width="7.7109375" style="0" customWidth="1"/>
    <col min="7" max="7" width="4.421875" style="0" customWidth="1"/>
  </cols>
  <sheetData>
    <row r="1" ht="13.5" thickBot="1"/>
    <row r="2" spans="3:14" ht="76.5" customHeight="1">
      <c r="C2" s="184" t="s">
        <v>71</v>
      </c>
      <c r="D2" s="185"/>
      <c r="E2" s="185"/>
      <c r="F2" s="185"/>
      <c r="G2" s="186"/>
      <c r="J2" s="154" t="s">
        <v>74</v>
      </c>
      <c r="K2" s="155"/>
      <c r="L2" s="155"/>
      <c r="M2" s="155"/>
      <c r="N2" s="156"/>
    </row>
    <row r="3" spans="3:14" ht="12.75">
      <c r="C3" s="126" t="s">
        <v>72</v>
      </c>
      <c r="D3" s="127"/>
      <c r="E3" s="127"/>
      <c r="F3" s="127"/>
      <c r="G3" s="128"/>
      <c r="J3" s="151" t="s">
        <v>85</v>
      </c>
      <c r="K3" s="152"/>
      <c r="L3" s="152"/>
      <c r="M3" s="152"/>
      <c r="N3" s="153"/>
    </row>
    <row r="4" spans="3:14" ht="13.5" thickBot="1">
      <c r="C4" s="129" t="s">
        <v>73</v>
      </c>
      <c r="D4" s="130"/>
      <c r="E4" s="130"/>
      <c r="F4" s="130"/>
      <c r="G4" s="131"/>
      <c r="J4" s="116"/>
      <c r="K4" s="49"/>
      <c r="L4" s="49"/>
      <c r="M4" s="49"/>
      <c r="N4" s="117"/>
    </row>
    <row r="5" spans="3:14" ht="13.5" thickBot="1">
      <c r="C5" s="2"/>
      <c r="D5" s="2"/>
      <c r="E5" s="2"/>
      <c r="F5" s="2"/>
      <c r="G5" s="2"/>
      <c r="J5" s="157" t="s">
        <v>31</v>
      </c>
      <c r="K5" s="158"/>
      <c r="L5" s="158"/>
      <c r="M5" s="158"/>
      <c r="N5" s="159"/>
    </row>
    <row r="6" spans="3:14" ht="16.5" customHeight="1" thickBot="1">
      <c r="C6" s="178" t="s">
        <v>69</v>
      </c>
      <c r="D6" s="179"/>
      <c r="E6" s="179"/>
      <c r="F6" s="179"/>
      <c r="G6" s="180"/>
      <c r="J6" s="2"/>
      <c r="K6" s="2"/>
      <c r="L6" s="118"/>
      <c r="M6" s="118"/>
      <c r="N6" s="118"/>
    </row>
    <row r="7" spans="3:14" ht="16.5" thickBot="1">
      <c r="C7" s="54" t="s">
        <v>41</v>
      </c>
      <c r="D7" s="50">
        <v>2.2</v>
      </c>
      <c r="E7" s="55" t="s">
        <v>8</v>
      </c>
      <c r="F7" s="31" t="s">
        <v>42</v>
      </c>
      <c r="G7" s="56"/>
      <c r="J7" s="2"/>
      <c r="K7" s="2"/>
      <c r="L7" s="119"/>
      <c r="M7" s="119"/>
      <c r="N7" s="119"/>
    </row>
    <row r="8" spans="3:14" ht="16.5" thickBot="1">
      <c r="C8" s="54" t="s">
        <v>43</v>
      </c>
      <c r="D8" s="51">
        <v>2600</v>
      </c>
      <c r="E8" s="55" t="s">
        <v>44</v>
      </c>
      <c r="F8" s="31"/>
      <c r="G8" s="56"/>
      <c r="J8" s="160" t="s">
        <v>82</v>
      </c>
      <c r="K8" s="161"/>
      <c r="L8" s="161"/>
      <c r="M8" s="161"/>
      <c r="N8" s="162"/>
    </row>
    <row r="9" spans="3:14" ht="16.5" thickBot="1">
      <c r="C9" s="54" t="s">
        <v>45</v>
      </c>
      <c r="D9" s="51">
        <v>2.5</v>
      </c>
      <c r="E9" s="55"/>
      <c r="F9" s="31"/>
      <c r="G9" s="56"/>
      <c r="J9" s="163" t="s">
        <v>75</v>
      </c>
      <c r="K9" s="164"/>
      <c r="L9" s="164"/>
      <c r="M9" s="164"/>
      <c r="N9" s="165"/>
    </row>
    <row r="10" spans="3:16" ht="27" thickBot="1">
      <c r="C10" s="57" t="s">
        <v>68</v>
      </c>
      <c r="D10" s="78">
        <v>5</v>
      </c>
      <c r="E10" s="58" t="s">
        <v>40</v>
      </c>
      <c r="F10" s="58"/>
      <c r="G10" s="59"/>
      <c r="J10" s="151" t="s">
        <v>76</v>
      </c>
      <c r="K10" s="152"/>
      <c r="L10" s="152"/>
      <c r="M10" s="152"/>
      <c r="N10" s="153"/>
      <c r="O10" s="52"/>
      <c r="P10" s="52"/>
    </row>
    <row r="11" spans="3:15" ht="13.5" thickBot="1">
      <c r="C11" s="49"/>
      <c r="D11" s="60"/>
      <c r="E11" s="49"/>
      <c r="F11" s="49"/>
      <c r="G11" s="2"/>
      <c r="J11" s="151" t="s">
        <v>77</v>
      </c>
      <c r="K11" s="152"/>
      <c r="L11" s="152"/>
      <c r="M11" s="152"/>
      <c r="N11" s="153"/>
      <c r="O11" s="53"/>
    </row>
    <row r="12" spans="3:14" ht="16.5" thickBot="1">
      <c r="C12" s="181" t="s">
        <v>47</v>
      </c>
      <c r="D12" s="182"/>
      <c r="E12" s="182"/>
      <c r="F12" s="182"/>
      <c r="G12" s="183"/>
      <c r="J12" s="151" t="s">
        <v>78</v>
      </c>
      <c r="K12" s="152"/>
      <c r="L12" s="152"/>
      <c r="M12" s="152"/>
      <c r="N12" s="153"/>
    </row>
    <row r="13" spans="3:14" ht="13.5" thickBot="1">
      <c r="C13" s="61" t="s">
        <v>41</v>
      </c>
      <c r="D13" s="62">
        <f>D7</f>
        <v>2.2</v>
      </c>
      <c r="E13" s="63" t="s">
        <v>8</v>
      </c>
      <c r="F13" s="47" t="s">
        <v>42</v>
      </c>
      <c r="G13" s="64"/>
      <c r="J13" s="151" t="s">
        <v>79</v>
      </c>
      <c r="K13" s="152"/>
      <c r="L13" s="152"/>
      <c r="M13" s="152"/>
      <c r="N13" s="153"/>
    </row>
    <row r="14" spans="3:14" ht="13.5" thickBot="1">
      <c r="C14" s="61" t="s">
        <v>43</v>
      </c>
      <c r="D14" s="65">
        <f>D8</f>
        <v>2600</v>
      </c>
      <c r="E14" s="63" t="s">
        <v>44</v>
      </c>
      <c r="F14" s="47"/>
      <c r="G14" s="64"/>
      <c r="J14" s="151" t="s">
        <v>80</v>
      </c>
      <c r="K14" s="152"/>
      <c r="L14" s="152"/>
      <c r="M14" s="152"/>
      <c r="N14" s="153"/>
    </row>
    <row r="15" spans="3:14" ht="13.5" thickBot="1">
      <c r="C15" s="61" t="s">
        <v>45</v>
      </c>
      <c r="D15" s="62">
        <f>D9</f>
        <v>2.5</v>
      </c>
      <c r="E15" s="63"/>
      <c r="F15" s="47"/>
      <c r="G15" s="64"/>
      <c r="J15" s="129" t="s">
        <v>81</v>
      </c>
      <c r="K15" s="130"/>
      <c r="L15" s="130"/>
      <c r="M15" s="130"/>
      <c r="N15" s="131"/>
    </row>
    <row r="16" spans="3:14" ht="13.5" thickBot="1">
      <c r="C16" s="66" t="s">
        <v>46</v>
      </c>
      <c r="D16" s="67">
        <f>D14/D15</f>
        <v>1040</v>
      </c>
      <c r="E16" s="47" t="s">
        <v>44</v>
      </c>
      <c r="F16" s="47"/>
      <c r="G16" s="64"/>
      <c r="J16" s="2"/>
      <c r="K16" s="2"/>
      <c r="L16" s="2"/>
      <c r="M16" s="2"/>
      <c r="N16" s="2"/>
    </row>
    <row r="17" spans="3:14" ht="16.5" thickBot="1">
      <c r="C17" s="89" t="s">
        <v>67</v>
      </c>
      <c r="D17" s="187">
        <f>(632.7*POWER(D13,0.2))/POWER(D16,0.6)</f>
        <v>11.467331491546176</v>
      </c>
      <c r="E17" s="68" t="s">
        <v>48</v>
      </c>
      <c r="F17" s="69">
        <f>D17*25.4</f>
        <v>291.27021988527287</v>
      </c>
      <c r="G17" s="70" t="s">
        <v>49</v>
      </c>
      <c r="J17" s="2"/>
      <c r="K17" s="2"/>
      <c r="L17" s="2"/>
      <c r="M17" s="2"/>
      <c r="N17" s="2"/>
    </row>
    <row r="18" spans="3:14" ht="13.5" thickBot="1">
      <c r="C18" s="49"/>
      <c r="D18" s="49"/>
      <c r="E18" s="49"/>
      <c r="F18" s="49"/>
      <c r="G18" s="2"/>
      <c r="J18" s="160" t="s">
        <v>83</v>
      </c>
      <c r="K18" s="161"/>
      <c r="L18" s="161"/>
      <c r="M18" s="161"/>
      <c r="N18" s="162"/>
    </row>
    <row r="19" spans="3:14" ht="16.5" thickBot="1">
      <c r="C19" s="181" t="s">
        <v>54</v>
      </c>
      <c r="D19" s="182"/>
      <c r="E19" s="182"/>
      <c r="F19" s="182"/>
      <c r="G19" s="183"/>
      <c r="J19" s="172" t="s">
        <v>84</v>
      </c>
      <c r="K19" s="173"/>
      <c r="L19" s="173"/>
      <c r="M19" s="173"/>
      <c r="N19" s="174"/>
    </row>
    <row r="20" spans="3:14" ht="13.5" thickBot="1">
      <c r="C20" s="61" t="s">
        <v>70</v>
      </c>
      <c r="D20" s="71">
        <f>D10</f>
        <v>5</v>
      </c>
      <c r="E20" s="63" t="s">
        <v>50</v>
      </c>
      <c r="F20" s="47"/>
      <c r="G20" s="64"/>
      <c r="J20" s="151" t="s">
        <v>86</v>
      </c>
      <c r="K20" s="152"/>
      <c r="L20" s="152"/>
      <c r="M20" s="152"/>
      <c r="N20" s="153"/>
    </row>
    <row r="21" spans="3:14" ht="13.5" thickBot="1">
      <c r="C21" s="88" t="s">
        <v>51</v>
      </c>
      <c r="D21" s="92">
        <v>0.5</v>
      </c>
      <c r="E21" s="91" t="s">
        <v>91</v>
      </c>
      <c r="F21" s="47"/>
      <c r="G21" s="64"/>
      <c r="J21" s="129" t="s">
        <v>88</v>
      </c>
      <c r="K21" s="130"/>
      <c r="L21" s="130"/>
      <c r="M21" s="130"/>
      <c r="N21" s="131"/>
    </row>
    <row r="22" spans="3:14" ht="13.5" thickBot="1">
      <c r="C22" s="90" t="s">
        <v>118</v>
      </c>
      <c r="D22" s="125">
        <f>1.4/POWER(D20,0.57)</f>
        <v>0.559390560063712</v>
      </c>
      <c r="E22" s="47"/>
      <c r="F22" s="47"/>
      <c r="G22" s="64"/>
      <c r="J22" s="114"/>
      <c r="K22" s="114"/>
      <c r="L22" s="114"/>
      <c r="M22" s="114"/>
      <c r="N22" s="114"/>
    </row>
    <row r="23" spans="3:14" ht="12.75">
      <c r="C23" s="66" t="s">
        <v>43</v>
      </c>
      <c r="D23" s="47">
        <f>D14</f>
        <v>2600</v>
      </c>
      <c r="E23" s="47" t="s">
        <v>44</v>
      </c>
      <c r="F23" s="47"/>
      <c r="G23" s="64"/>
      <c r="J23" s="2"/>
      <c r="K23" s="2"/>
      <c r="L23" s="2"/>
      <c r="M23" s="2"/>
      <c r="N23" s="2"/>
    </row>
    <row r="24" spans="3:14" ht="13.5" thickBot="1">
      <c r="C24" s="66" t="s">
        <v>52</v>
      </c>
      <c r="D24" s="47">
        <f>D15</f>
        <v>2.5</v>
      </c>
      <c r="E24" s="47"/>
      <c r="F24" s="47"/>
      <c r="G24" s="64"/>
      <c r="J24" s="2"/>
      <c r="K24" s="2"/>
      <c r="L24" s="2"/>
      <c r="M24" s="2"/>
      <c r="N24" s="2"/>
    </row>
    <row r="25" spans="3:14" ht="13.5" thickBot="1">
      <c r="C25" s="66" t="s">
        <v>53</v>
      </c>
      <c r="D25" s="48">
        <f>(D23/D24)*0.85</f>
        <v>884</v>
      </c>
      <c r="E25" s="47" t="s">
        <v>44</v>
      </c>
      <c r="F25" s="47"/>
      <c r="G25" s="64"/>
      <c r="J25" s="172" t="s">
        <v>89</v>
      </c>
      <c r="K25" s="173"/>
      <c r="L25" s="173"/>
      <c r="M25" s="173"/>
      <c r="N25" s="174"/>
    </row>
    <row r="26" spans="3:14" ht="16.5" thickBot="1">
      <c r="C26" s="72" t="s">
        <v>54</v>
      </c>
      <c r="D26" s="188">
        <f>(1215.6*D20)/(D25*(1-D21))</f>
        <v>13.751131221719458</v>
      </c>
      <c r="E26" s="73" t="s">
        <v>48</v>
      </c>
      <c r="F26" s="74">
        <f>D26*25.4</f>
        <v>349.2787330316742</v>
      </c>
      <c r="G26" s="75" t="s">
        <v>49</v>
      </c>
      <c r="J26" s="175" t="s">
        <v>87</v>
      </c>
      <c r="K26" s="176"/>
      <c r="L26" s="176"/>
      <c r="M26" s="176"/>
      <c r="N26" s="177"/>
    </row>
    <row r="27" spans="3:14" ht="13.5" thickBot="1">
      <c r="C27" s="93" t="s">
        <v>55</v>
      </c>
      <c r="D27" s="189">
        <f>D20/0.85</f>
        <v>5.882352941176471</v>
      </c>
      <c r="E27" s="95"/>
      <c r="F27" s="96"/>
      <c r="G27" s="97"/>
      <c r="J27" s="2"/>
      <c r="K27" s="2"/>
      <c r="L27" s="2"/>
      <c r="M27" s="2"/>
      <c r="N27" s="2"/>
    </row>
    <row r="28" spans="3:14" ht="13.5" thickBot="1">
      <c r="C28" s="98" t="s">
        <v>56</v>
      </c>
      <c r="D28" s="189">
        <f>D17*1.05</f>
        <v>12.040698066123484</v>
      </c>
      <c r="E28" s="95" t="s">
        <v>48</v>
      </c>
      <c r="F28" s="96">
        <f>D28*25.4</f>
        <v>305.83373087953646</v>
      </c>
      <c r="G28" s="97" t="s">
        <v>49</v>
      </c>
      <c r="J28" s="2"/>
      <c r="K28" s="2"/>
      <c r="L28" s="2"/>
      <c r="M28" s="2"/>
      <c r="N28" s="2"/>
    </row>
    <row r="29" spans="3:14" ht="16.5" thickBot="1">
      <c r="C29" s="99" t="s">
        <v>57</v>
      </c>
      <c r="D29" s="189">
        <f>D26*1.01</f>
        <v>13.888642533936652</v>
      </c>
      <c r="E29" s="100" t="s">
        <v>48</v>
      </c>
      <c r="F29" s="101">
        <f>D29*25.4</f>
        <v>352.77152036199095</v>
      </c>
      <c r="G29" s="102" t="s">
        <v>49</v>
      </c>
      <c r="J29" s="169" t="s">
        <v>92</v>
      </c>
      <c r="K29" s="170"/>
      <c r="L29" s="170"/>
      <c r="M29" s="170"/>
      <c r="N29" s="171"/>
    </row>
    <row r="30" spans="3:14" ht="13.5" thickBot="1">
      <c r="C30" s="103" t="s">
        <v>58</v>
      </c>
      <c r="D30" s="189">
        <f>D17*0.94</f>
        <v>10.779291602053405</v>
      </c>
      <c r="E30" s="104" t="s">
        <v>48</v>
      </c>
      <c r="F30" s="96">
        <f>D30*25.4</f>
        <v>273.7940066921565</v>
      </c>
      <c r="G30" s="97" t="s">
        <v>49</v>
      </c>
      <c r="J30" s="172" t="s">
        <v>93</v>
      </c>
      <c r="K30" s="173"/>
      <c r="L30" s="173"/>
      <c r="M30" s="173"/>
      <c r="N30" s="174"/>
    </row>
    <row r="31" spans="3:14" ht="13.5" thickBot="1">
      <c r="C31" s="99" t="s">
        <v>59</v>
      </c>
      <c r="D31" s="189">
        <f>D26*0.98</f>
        <v>13.47610859728507</v>
      </c>
      <c r="E31" s="100" t="s">
        <v>48</v>
      </c>
      <c r="F31" s="101">
        <f>D31*25.4</f>
        <v>342.29315837104076</v>
      </c>
      <c r="G31" s="102" t="s">
        <v>49</v>
      </c>
      <c r="J31" s="151" t="s">
        <v>95</v>
      </c>
      <c r="K31" s="152"/>
      <c r="L31" s="152"/>
      <c r="M31" s="152"/>
      <c r="N31" s="153"/>
    </row>
    <row r="32" spans="3:14" ht="13.5" thickBot="1">
      <c r="C32" s="2"/>
      <c r="D32" s="2"/>
      <c r="E32" s="2"/>
      <c r="F32" s="2"/>
      <c r="G32" s="2"/>
      <c r="J32" s="151" t="s">
        <v>96</v>
      </c>
      <c r="K32" s="152"/>
      <c r="L32" s="152"/>
      <c r="M32" s="152"/>
      <c r="N32" s="153"/>
    </row>
    <row r="33" spans="3:14" ht="16.5" thickBot="1">
      <c r="C33" s="178" t="s">
        <v>60</v>
      </c>
      <c r="D33" s="179"/>
      <c r="E33" s="179"/>
      <c r="F33" s="179"/>
      <c r="G33" s="180"/>
      <c r="J33" s="151" t="s">
        <v>94</v>
      </c>
      <c r="K33" s="152"/>
      <c r="L33" s="152"/>
      <c r="M33" s="152"/>
      <c r="N33" s="153"/>
    </row>
    <row r="34" spans="3:14" ht="13.5" thickBot="1">
      <c r="C34" s="76" t="s">
        <v>61</v>
      </c>
      <c r="D34" s="79">
        <v>10</v>
      </c>
      <c r="E34" s="31" t="s">
        <v>48</v>
      </c>
      <c r="F34" s="31"/>
      <c r="G34" s="77"/>
      <c r="J34" s="116" t="s">
        <v>103</v>
      </c>
      <c r="K34" s="49"/>
      <c r="L34" s="49"/>
      <c r="M34" s="114" t="s">
        <v>97</v>
      </c>
      <c r="N34" s="117"/>
    </row>
    <row r="35" spans="3:14" ht="13.5" thickBot="1">
      <c r="C35" s="76" t="s">
        <v>62</v>
      </c>
      <c r="D35" s="79">
        <v>2600</v>
      </c>
      <c r="E35" s="31"/>
      <c r="F35" s="31"/>
      <c r="G35" s="77"/>
      <c r="J35" s="121" t="s">
        <v>99</v>
      </c>
      <c r="K35" s="49"/>
      <c r="L35" s="49"/>
      <c r="M35" s="114" t="s">
        <v>100</v>
      </c>
      <c r="N35" s="122" t="s">
        <v>98</v>
      </c>
    </row>
    <row r="36" spans="3:14" ht="13.5" thickBot="1">
      <c r="C36" s="76" t="s">
        <v>52</v>
      </c>
      <c r="D36" s="79">
        <v>2</v>
      </c>
      <c r="E36" s="31"/>
      <c r="F36" s="31"/>
      <c r="G36" s="77"/>
      <c r="J36" s="121" t="s">
        <v>107</v>
      </c>
      <c r="K36" s="49"/>
      <c r="L36" s="49"/>
      <c r="M36" s="123" t="s">
        <v>101</v>
      </c>
      <c r="N36" s="122" t="s">
        <v>102</v>
      </c>
    </row>
    <row r="37" spans="3:14" ht="12.75">
      <c r="C37" s="66" t="s">
        <v>63</v>
      </c>
      <c r="D37" s="113">
        <f>D35/D36</f>
        <v>1300</v>
      </c>
      <c r="E37" s="47"/>
      <c r="F37" s="47"/>
      <c r="G37" s="64"/>
      <c r="J37" s="121" t="s">
        <v>106</v>
      </c>
      <c r="K37" s="49"/>
      <c r="L37" s="49"/>
      <c r="M37" s="123" t="s">
        <v>104</v>
      </c>
      <c r="N37" s="122" t="s">
        <v>105</v>
      </c>
    </row>
    <row r="38" spans="3:14" ht="13.5" thickBot="1">
      <c r="C38" s="66" t="s">
        <v>64</v>
      </c>
      <c r="D38" s="113">
        <f>D34*POWER(D37,0.6)/632.7</f>
        <v>1.167261541874174</v>
      </c>
      <c r="E38" s="47"/>
      <c r="F38" s="47"/>
      <c r="G38" s="64"/>
      <c r="J38" s="121" t="s">
        <v>108</v>
      </c>
      <c r="K38" s="49"/>
      <c r="L38" s="49"/>
      <c r="M38" s="123" t="s">
        <v>109</v>
      </c>
      <c r="N38" s="122" t="s">
        <v>110</v>
      </c>
    </row>
    <row r="39" spans="3:14" ht="13.5" thickBot="1">
      <c r="C39" s="105" t="s">
        <v>66</v>
      </c>
      <c r="D39" s="94">
        <f>POWER(D38,5)</f>
        <v>2.1669100540322574</v>
      </c>
      <c r="E39" s="107" t="s">
        <v>8</v>
      </c>
      <c r="F39" s="108"/>
      <c r="G39" s="109"/>
      <c r="J39" s="121" t="s">
        <v>111</v>
      </c>
      <c r="K39" s="49"/>
      <c r="L39" s="49"/>
      <c r="M39" s="123" t="s">
        <v>112</v>
      </c>
      <c r="N39" s="122" t="s">
        <v>113</v>
      </c>
    </row>
    <row r="40" spans="3:14" ht="13.5" thickBot="1">
      <c r="C40" s="106"/>
      <c r="D40" s="94">
        <f>D39*0.735</f>
        <v>1.5926788897137092</v>
      </c>
      <c r="E40" s="110" t="s">
        <v>65</v>
      </c>
      <c r="F40" s="111"/>
      <c r="G40" s="112"/>
      <c r="J40" s="116"/>
      <c r="K40" s="49"/>
      <c r="L40" s="49"/>
      <c r="M40" s="49"/>
      <c r="N40" s="117"/>
    </row>
    <row r="41" spans="10:14" ht="12.75">
      <c r="J41" s="124" t="s">
        <v>115</v>
      </c>
      <c r="K41" s="49"/>
      <c r="L41" s="49"/>
      <c r="M41" s="49"/>
      <c r="N41" s="117"/>
    </row>
    <row r="42" spans="10:14" ht="12.75">
      <c r="J42" s="151" t="s">
        <v>114</v>
      </c>
      <c r="K42" s="152"/>
      <c r="L42" s="152"/>
      <c r="M42" s="152"/>
      <c r="N42" s="153"/>
    </row>
    <row r="43" spans="10:14" ht="12.75">
      <c r="J43" s="151" t="s">
        <v>116</v>
      </c>
      <c r="K43" s="152"/>
      <c r="L43" s="152"/>
      <c r="M43" s="152"/>
      <c r="N43" s="153"/>
    </row>
    <row r="44" spans="10:14" ht="12.75">
      <c r="J44" s="166" t="s">
        <v>117</v>
      </c>
      <c r="K44" s="167"/>
      <c r="L44" s="167"/>
      <c r="M44" s="167"/>
      <c r="N44" s="168"/>
    </row>
    <row r="45" spans="10:14" ht="12.75">
      <c r="J45" s="151" t="s">
        <v>119</v>
      </c>
      <c r="K45" s="152"/>
      <c r="L45" s="152"/>
      <c r="M45" s="152"/>
      <c r="N45" s="153"/>
    </row>
    <row r="46" spans="10:14" ht="12.75">
      <c r="J46" s="151" t="s">
        <v>120</v>
      </c>
      <c r="K46" s="152"/>
      <c r="L46" s="152"/>
      <c r="M46" s="152"/>
      <c r="N46" s="153"/>
    </row>
    <row r="47" spans="10:14" ht="13.5" thickBot="1">
      <c r="J47" s="129" t="s">
        <v>121</v>
      </c>
      <c r="K47" s="130"/>
      <c r="L47" s="130"/>
      <c r="M47" s="130"/>
      <c r="N47" s="131"/>
    </row>
  </sheetData>
  <sheetProtection password="E53C" sheet="1" objects="1" scenarios="1"/>
  <mergeCells count="35">
    <mergeCell ref="J45:N45"/>
    <mergeCell ref="C2:G2"/>
    <mergeCell ref="C4:G4"/>
    <mergeCell ref="C3:G3"/>
    <mergeCell ref="J42:N42"/>
    <mergeCell ref="J12:N12"/>
    <mergeCell ref="J13:N13"/>
    <mergeCell ref="J14:N14"/>
    <mergeCell ref="J15:N15"/>
    <mergeCell ref="J18:N18"/>
    <mergeCell ref="J19:N19"/>
    <mergeCell ref="C6:G6"/>
    <mergeCell ref="C12:G12"/>
    <mergeCell ref="J10:N10"/>
    <mergeCell ref="J11:N11"/>
    <mergeCell ref="C19:G19"/>
    <mergeCell ref="C33:G33"/>
    <mergeCell ref="J33:N33"/>
    <mergeCell ref="J30:N30"/>
    <mergeCell ref="J31:N31"/>
    <mergeCell ref="J32:N32"/>
    <mergeCell ref="J20:N20"/>
    <mergeCell ref="J21:N21"/>
    <mergeCell ref="J25:N25"/>
    <mergeCell ref="J26:N26"/>
    <mergeCell ref="J46:N46"/>
    <mergeCell ref="J47:N47"/>
    <mergeCell ref="J2:N2"/>
    <mergeCell ref="J3:N3"/>
    <mergeCell ref="J5:N5"/>
    <mergeCell ref="J8:N8"/>
    <mergeCell ref="J9:N9"/>
    <mergeCell ref="J43:N43"/>
    <mergeCell ref="J44:N44"/>
    <mergeCell ref="J29:N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LHOSTE</dc:creator>
  <cp:keywords/>
  <dc:description/>
  <cp:lastModifiedBy>JL</cp:lastModifiedBy>
  <dcterms:created xsi:type="dcterms:W3CDTF">2004-09-30T11:19:24Z</dcterms:created>
  <dcterms:modified xsi:type="dcterms:W3CDTF">2007-11-23T09:06:01Z</dcterms:modified>
  <cp:category/>
  <cp:version/>
  <cp:contentType/>
  <cp:contentStatus/>
</cp:coreProperties>
</file>