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Peukert_s Equation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<sst xmlns="http://schemas.openxmlformats.org/spreadsheetml/2006/main" count="49" uniqueCount="19">
  <si>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Peukert Equation Calculator</t>
  </si>
  <si>
    <t>User input</t>
  </si>
  <si>
    <t>Peukert's Exponent</t>
  </si>
  <si>
    <t xml:space="preserve"> </t>
  </si>
  <si>
    <t>Calculated Figures</t>
  </si>
  <si>
    <t>Batt Capacity</t>
  </si>
  <si>
    <t>At hour rating</t>
  </si>
  <si>
    <t>Peukert</t>
  </si>
  <si>
    <t>Total Amp</t>
  </si>
  <si>
    <t>Headings</t>
  </si>
  <si>
    <t>corrected</t>
  </si>
  <si>
    <t>Hours</t>
  </si>
  <si>
    <t>Time</t>
  </si>
  <si>
    <t>amps</t>
  </si>
  <si>
    <t>Available</t>
  </si>
  <si>
    <t>Discharge Rate</t>
  </si>
  <si>
    <t>Written by Chris Gibson</t>
  </si>
  <si>
    <t>Copyright SmartGauge Electronics</t>
  </si>
  <si>
    <t>www.smartgauge.co.uk</t>
  </si>
</sst>
</file>

<file path=xl/styles.xml><?xml version="1.0" encoding="utf-8"?>
<styleSheet xmlns="http://schemas.openxmlformats.org/spreadsheetml/2006/main">
  <numFmts count="17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 locked="0"/>
    </xf>
    <xf numFmtId="0" fontId="1" fillId="36" borderId="10" xfId="0" applyFont="1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 locked="0"/>
    </xf>
    <xf numFmtId="0" fontId="1" fillId="33" borderId="17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 locked="0"/>
    </xf>
    <xf numFmtId="0" fontId="1" fillId="35" borderId="19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5" borderId="21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33" borderId="23" xfId="0" applyFont="1" applyFill="1" applyBorder="1" applyAlignment="1" applyProtection="1">
      <alignment horizontal="left"/>
      <protection hidden="1"/>
    </xf>
    <xf numFmtId="0" fontId="1" fillId="33" borderId="24" xfId="0" applyFont="1" applyFill="1" applyBorder="1" applyAlignment="1" applyProtection="1">
      <alignment/>
      <protection hidden="1"/>
    </xf>
    <xf numFmtId="0" fontId="1" fillId="35" borderId="25" xfId="0" applyFont="1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1" fillId="33" borderId="23" xfId="0" applyFont="1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2" fontId="1" fillId="36" borderId="27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36" borderId="27" xfId="0" applyNumberFormat="1" applyFill="1" applyBorder="1" applyAlignment="1" applyProtection="1">
      <alignment/>
      <protection hidden="1"/>
    </xf>
    <xf numFmtId="0" fontId="1" fillId="35" borderId="28" xfId="0" applyFont="1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172" fontId="0" fillId="36" borderId="29" xfId="0" applyNumberFormat="1" applyFill="1" applyBorder="1" applyAlignment="1" applyProtection="1">
      <alignment/>
      <protection hidden="1"/>
    </xf>
    <xf numFmtId="2" fontId="0" fillId="36" borderId="29" xfId="0" applyNumberFormat="1" applyFill="1" applyBorder="1" applyAlignment="1" applyProtection="1">
      <alignment/>
      <protection hidden="1"/>
    </xf>
    <xf numFmtId="0" fontId="1" fillId="35" borderId="30" xfId="0" applyFont="1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172" fontId="0" fillId="36" borderId="31" xfId="0" applyNumberFormat="1" applyFill="1" applyBorder="1" applyAlignment="1" applyProtection="1">
      <alignment/>
      <protection hidden="1"/>
    </xf>
    <xf numFmtId="2" fontId="0" fillId="36" borderId="24" xfId="0" applyNumberForma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 locked="0"/>
    </xf>
    <xf numFmtId="2" fontId="0" fillId="36" borderId="23" xfId="0" applyNumberForma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35" borderId="33" xfId="0" applyFill="1" applyBorder="1" applyAlignment="1" applyProtection="1">
      <alignment/>
      <protection hidden="1"/>
    </xf>
    <xf numFmtId="0" fontId="0" fillId="0" borderId="25" xfId="0" applyBorder="1" applyAlignment="1">
      <alignment/>
    </xf>
    <xf numFmtId="0" fontId="1" fillId="35" borderId="2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41"/>
          <c:w val="0.887"/>
          <c:h val="0.82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'Peukert_s Equation Calculator'!$B$10:$B$24</c:f>
              <c:numCache/>
            </c:numRef>
          </c:xVal>
          <c:yVal>
            <c:numRef>
              <c:f>'Peukert_s Equation Calculator'!$H$10:$H$24</c:f>
              <c:numCache/>
            </c:numRef>
          </c:yVal>
          <c:smooth val="0"/>
        </c:ser>
        <c:axId val="7837807"/>
        <c:axId val="3431400"/>
      </c:scatterChart>
      <c:val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Amps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crossBetween val="midCat"/>
        <c:dispUnits/>
      </c:valAx>
      <c:valAx>
        <c:axId val="343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Available Ahrs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7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9</xdr:row>
      <xdr:rowOff>9525</xdr:rowOff>
    </xdr:from>
    <xdr:to>
      <xdr:col>14</xdr:col>
      <xdr:colOff>114300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657850" y="1362075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showRowColHeaders="0" tabSelected="1" showOutlineSymbols="0" zoomScalePageLayoutView="0" workbookViewId="0" topLeftCell="A1">
      <selection activeCell="B27" sqref="B27"/>
    </sheetView>
  </sheetViews>
  <sheetFormatPr defaultColWidth="9.140625" defaultRowHeight="12.75"/>
  <cols>
    <col min="1" max="1" width="0.9921875" style="0" customWidth="1"/>
    <col min="2" max="2" width="19.140625" style="0" customWidth="1"/>
    <col min="3" max="5" width="9.140625" style="0" customWidth="1"/>
    <col min="6" max="6" width="15.00390625" style="0" customWidth="1"/>
    <col min="7" max="7" width="9.140625" style="0" customWidth="1"/>
    <col min="8" max="8" width="11.00390625" style="0" customWidth="1"/>
  </cols>
  <sheetData>
    <row r="1" ht="4.5" customHeight="1"/>
    <row r="2" spans="2:14" ht="12.75">
      <c r="B2" s="1" t="s">
        <v>0</v>
      </c>
      <c r="C2" s="2"/>
      <c r="D2" s="3"/>
      <c r="E2" s="3"/>
      <c r="F2" s="3"/>
      <c r="G2" s="3"/>
      <c r="H2" s="3"/>
      <c r="I2" s="3"/>
      <c r="J2" s="4" t="s">
        <v>1</v>
      </c>
      <c r="K2" s="5"/>
      <c r="L2" s="3"/>
      <c r="M2" s="3"/>
      <c r="N2" s="3"/>
    </row>
    <row r="3" spans="2:14" ht="12.75"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8" t="s">
        <v>2</v>
      </c>
      <c r="C4" s="9">
        <v>1.3</v>
      </c>
      <c r="D4" s="3"/>
      <c r="E4" s="3"/>
      <c r="F4" s="3" t="s">
        <v>3</v>
      </c>
      <c r="G4" s="3"/>
      <c r="H4" s="3" t="s">
        <v>3</v>
      </c>
      <c r="I4" s="3" t="s">
        <v>3</v>
      </c>
      <c r="J4" s="10" t="s">
        <v>4</v>
      </c>
      <c r="K4" s="11"/>
      <c r="L4" s="3"/>
      <c r="M4" s="3"/>
      <c r="N4" s="3"/>
    </row>
    <row r="5" spans="2:14" ht="12.75">
      <c r="B5" s="12" t="s">
        <v>5</v>
      </c>
      <c r="C5" s="13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14" t="s">
        <v>6</v>
      </c>
      <c r="C6" s="15">
        <v>20</v>
      </c>
      <c r="D6" s="16" t="s">
        <v>3</v>
      </c>
      <c r="E6" s="3"/>
      <c r="F6" s="17" t="s">
        <v>7</v>
      </c>
      <c r="G6" s="3"/>
      <c r="H6" s="17" t="s">
        <v>8</v>
      </c>
      <c r="I6" s="3"/>
      <c r="J6" s="1" t="s">
        <v>9</v>
      </c>
      <c r="K6" s="18"/>
      <c r="L6" s="3"/>
      <c r="M6" s="3"/>
      <c r="N6" s="3"/>
    </row>
    <row r="7" spans="2:14" ht="12.75">
      <c r="B7" s="3"/>
      <c r="C7" s="3" t="s">
        <v>3</v>
      </c>
      <c r="D7" s="19" t="s">
        <v>3</v>
      </c>
      <c r="E7" s="3" t="s">
        <v>3</v>
      </c>
      <c r="F7" s="20" t="s">
        <v>10</v>
      </c>
      <c r="G7" s="3"/>
      <c r="H7" s="20" t="s">
        <v>11</v>
      </c>
      <c r="I7" s="3"/>
      <c r="J7" s="3"/>
      <c r="K7" s="3"/>
      <c r="L7" s="3"/>
      <c r="M7" s="3"/>
      <c r="N7" s="3"/>
    </row>
    <row r="8" spans="2:14" ht="12.75">
      <c r="B8" s="21" t="s">
        <v>3</v>
      </c>
      <c r="C8" s="22" t="s">
        <v>3</v>
      </c>
      <c r="D8" s="23" t="s">
        <v>12</v>
      </c>
      <c r="E8" s="3" t="s">
        <v>3</v>
      </c>
      <c r="F8" s="24" t="s">
        <v>13</v>
      </c>
      <c r="G8" s="3"/>
      <c r="H8" s="24" t="s">
        <v>14</v>
      </c>
      <c r="I8" s="3"/>
      <c r="J8" s="25" t="s">
        <v>3</v>
      </c>
      <c r="K8" s="26"/>
      <c r="L8" s="3"/>
      <c r="M8" s="3"/>
      <c r="N8" s="3"/>
    </row>
    <row r="9" spans="2:14" ht="12.75">
      <c r="B9" s="27" t="s">
        <v>15</v>
      </c>
      <c r="C9" s="3"/>
      <c r="D9" s="3" t="s">
        <v>3</v>
      </c>
      <c r="E9" s="3"/>
      <c r="F9" s="3"/>
      <c r="G9" s="3"/>
      <c r="H9" s="3"/>
      <c r="I9" s="3"/>
      <c r="J9" s="28"/>
      <c r="K9" s="28"/>
      <c r="L9" s="3"/>
      <c r="M9" s="3"/>
      <c r="N9" s="3"/>
    </row>
    <row r="10" spans="2:14" ht="12.75">
      <c r="B10" s="29">
        <f>B11/10</f>
        <v>0.2</v>
      </c>
      <c r="C10" s="30" t="s">
        <v>3</v>
      </c>
      <c r="D10" s="31">
        <f aca="true" t="shared" si="0" ref="D10:D26">$C$5*($C$5/$C$6)^($C$4-1)/B10^$C$4</f>
        <v>1313.2639022018834</v>
      </c>
      <c r="E10" s="3"/>
      <c r="F10" s="31">
        <f aca="true" t="shared" si="1" ref="F10:F26">B10^$C$4/($C$5/$C$6)^($C$4-1)</f>
        <v>0.07614615754863514</v>
      </c>
      <c r="G10" s="3"/>
      <c r="H10" s="31">
        <f aca="true" t="shared" si="2" ref="H10:H24">D10*B10</f>
        <v>262.6527804403767</v>
      </c>
      <c r="I10" s="3"/>
      <c r="J10" s="32" t="s">
        <v>3</v>
      </c>
      <c r="K10" s="33"/>
      <c r="L10" s="3"/>
      <c r="M10" s="3"/>
      <c r="N10" s="3"/>
    </row>
    <row r="11" spans="2:14" ht="12.75">
      <c r="B11" s="34">
        <f>(B24/10)*0.2</f>
        <v>2</v>
      </c>
      <c r="C11" s="30"/>
      <c r="D11" s="35">
        <f t="shared" si="0"/>
        <v>65.81911021671186</v>
      </c>
      <c r="E11" s="3"/>
      <c r="F11" s="35">
        <f t="shared" si="1"/>
        <v>1.5193155858647478</v>
      </c>
      <c r="G11" s="3"/>
      <c r="H11" s="35">
        <f t="shared" si="2"/>
        <v>131.63822043342373</v>
      </c>
      <c r="I11" s="3"/>
      <c r="J11" s="36"/>
      <c r="K11" s="37"/>
      <c r="L11" s="3"/>
      <c r="M11" s="3"/>
      <c r="N11" s="3"/>
    </row>
    <row r="12" spans="2:14" ht="12.75">
      <c r="B12" s="34">
        <f>(B24/10)*0.4</f>
        <v>4</v>
      </c>
      <c r="C12" s="30"/>
      <c r="D12" s="35">
        <f t="shared" si="0"/>
        <v>26.7308649997797</v>
      </c>
      <c r="E12" s="3"/>
      <c r="F12" s="35">
        <f t="shared" si="1"/>
        <v>3.740993791290485</v>
      </c>
      <c r="G12" s="3"/>
      <c r="H12" s="35">
        <f t="shared" si="2"/>
        <v>106.9234599991188</v>
      </c>
      <c r="I12" s="3"/>
      <c r="J12" s="36"/>
      <c r="K12" s="37"/>
      <c r="L12" s="3"/>
      <c r="M12" s="3"/>
      <c r="N12" s="3"/>
    </row>
    <row r="13" spans="2:14" ht="12.75">
      <c r="B13" s="34">
        <f>(B24/10)*0.6</f>
        <v>6</v>
      </c>
      <c r="C13" s="30"/>
      <c r="D13" s="35">
        <f t="shared" si="0"/>
        <v>15.779541349984564</v>
      </c>
      <c r="E13" s="3"/>
      <c r="F13" s="35">
        <f t="shared" si="1"/>
        <v>6.33731981063555</v>
      </c>
      <c r="G13" s="3"/>
      <c r="H13" s="35">
        <f t="shared" si="2"/>
        <v>94.67724809990739</v>
      </c>
      <c r="I13" s="3"/>
      <c r="J13" s="36"/>
      <c r="K13" s="37"/>
      <c r="L13" s="3"/>
      <c r="M13" s="3"/>
      <c r="N13" s="3"/>
    </row>
    <row r="14" spans="2:14" ht="12.75">
      <c r="B14" s="34">
        <f>(B24/10)*0.8</f>
        <v>8</v>
      </c>
      <c r="C14" s="30"/>
      <c r="D14" s="35">
        <f t="shared" si="0"/>
        <v>10.856104576373044</v>
      </c>
      <c r="E14" s="3"/>
      <c r="F14" s="35">
        <f t="shared" si="1"/>
        <v>9.211407213010597</v>
      </c>
      <c r="G14" s="3"/>
      <c r="H14" s="35">
        <f t="shared" si="2"/>
        <v>86.84883661098435</v>
      </c>
      <c r="I14" s="3"/>
      <c r="J14" s="36"/>
      <c r="K14" s="37"/>
      <c r="L14" s="3"/>
      <c r="M14" s="3"/>
      <c r="N14" s="3"/>
    </row>
    <row r="15" spans="2:14" ht="12.75">
      <c r="B15" s="34">
        <f>(B24/10)*1</f>
        <v>10</v>
      </c>
      <c r="C15" s="30" t="s">
        <v>3</v>
      </c>
      <c r="D15" s="35">
        <f t="shared" si="0"/>
        <v>8.122523963562351</v>
      </c>
      <c r="E15" s="3"/>
      <c r="F15" s="35">
        <f t="shared" si="1"/>
        <v>12.311444133449168</v>
      </c>
      <c r="G15" s="3"/>
      <c r="H15" s="35">
        <f t="shared" si="2"/>
        <v>81.22523963562351</v>
      </c>
      <c r="I15" s="3"/>
      <c r="J15" s="37"/>
      <c r="K15" s="37"/>
      <c r="L15" s="3"/>
      <c r="M15" s="3"/>
      <c r="N15" s="3"/>
    </row>
    <row r="16" spans="2:14" ht="12.75">
      <c r="B16" s="34">
        <f>(B24/10)*2</f>
        <v>20</v>
      </c>
      <c r="C16" s="30" t="s">
        <v>3</v>
      </c>
      <c r="D16" s="35">
        <f t="shared" si="0"/>
        <v>3.298769776932235</v>
      </c>
      <c r="E16" s="3"/>
      <c r="F16" s="35">
        <f t="shared" si="1"/>
        <v>30.314331330207967</v>
      </c>
      <c r="G16" s="3"/>
      <c r="H16" s="35">
        <f t="shared" si="2"/>
        <v>65.9753955386447</v>
      </c>
      <c r="I16" s="3"/>
      <c r="J16" s="36" t="s">
        <v>3</v>
      </c>
      <c r="K16" s="37"/>
      <c r="L16" s="3"/>
      <c r="M16" s="3"/>
      <c r="N16" s="3"/>
    </row>
    <row r="17" spans="2:14" ht="12.75">
      <c r="B17" s="34">
        <f>(B24/10)*3</f>
        <v>30</v>
      </c>
      <c r="C17" s="30" t="s">
        <v>3</v>
      </c>
      <c r="D17" s="35">
        <f t="shared" si="0"/>
        <v>1.9473022702262177</v>
      </c>
      <c r="E17" s="3"/>
      <c r="F17" s="35">
        <f t="shared" si="1"/>
        <v>51.35309578229117</v>
      </c>
      <c r="G17" s="3"/>
      <c r="H17" s="35">
        <f t="shared" si="2"/>
        <v>58.41906810678653</v>
      </c>
      <c r="I17" s="3"/>
      <c r="J17" s="30" t="s">
        <v>3</v>
      </c>
      <c r="K17" s="3"/>
      <c r="L17" s="3"/>
      <c r="M17" s="3"/>
      <c r="N17" s="3"/>
    </row>
    <row r="18" spans="2:14" ht="12.75">
      <c r="B18" s="34">
        <f>(B24/10)*4</f>
        <v>40</v>
      </c>
      <c r="C18" s="30" t="s">
        <v>3</v>
      </c>
      <c r="D18" s="35">
        <f t="shared" si="0"/>
        <v>1.3397168281703662</v>
      </c>
      <c r="E18" s="3"/>
      <c r="F18" s="35">
        <f t="shared" si="1"/>
        <v>74.64263932294462</v>
      </c>
      <c r="G18" s="3"/>
      <c r="H18" s="35">
        <f t="shared" si="2"/>
        <v>53.58867312681465</v>
      </c>
      <c r="I18" s="3"/>
      <c r="J18" s="30" t="s">
        <v>3</v>
      </c>
      <c r="K18" s="3"/>
      <c r="L18" s="3"/>
      <c r="M18" s="3"/>
      <c r="N18" s="3"/>
    </row>
    <row r="19" spans="2:14" ht="12.75">
      <c r="B19" s="34">
        <f>(B24/10)*5</f>
        <v>50</v>
      </c>
      <c r="C19" s="30" t="s">
        <v>3</v>
      </c>
      <c r="D19" s="35">
        <f t="shared" si="0"/>
        <v>1.0023744672545447</v>
      </c>
      <c r="E19" s="3" t="s">
        <v>3</v>
      </c>
      <c r="F19" s="35">
        <f t="shared" si="1"/>
        <v>99.76311574844397</v>
      </c>
      <c r="G19" s="3"/>
      <c r="H19" s="35">
        <f t="shared" si="2"/>
        <v>50.11872336272724</v>
      </c>
      <c r="I19" s="3"/>
      <c r="J19" s="30" t="s">
        <v>3</v>
      </c>
      <c r="K19" s="3"/>
      <c r="L19" s="3"/>
      <c r="M19" s="3"/>
      <c r="N19" s="3"/>
    </row>
    <row r="20" spans="2:14" ht="12.75">
      <c r="B20" s="34">
        <f>(B24/10)*6</f>
        <v>60</v>
      </c>
      <c r="C20" s="3"/>
      <c r="D20" s="35">
        <f t="shared" si="0"/>
        <v>0.7908504677105921</v>
      </c>
      <c r="E20" s="3"/>
      <c r="F20" s="35">
        <f t="shared" si="1"/>
        <v>126.44615396066821</v>
      </c>
      <c r="G20" s="3"/>
      <c r="H20" s="35">
        <f t="shared" si="2"/>
        <v>47.45102806263552</v>
      </c>
      <c r="I20" s="3"/>
      <c r="J20" s="30" t="s">
        <v>3</v>
      </c>
      <c r="K20" s="3"/>
      <c r="L20" s="3"/>
      <c r="M20" s="3"/>
      <c r="N20" s="3"/>
    </row>
    <row r="21" spans="2:14" ht="12.75">
      <c r="B21" s="34">
        <f>(B24/10)*7</f>
        <v>70</v>
      </c>
      <c r="C21" s="3"/>
      <c r="D21" s="35">
        <f t="shared" si="0"/>
        <v>0.6472373175224102</v>
      </c>
      <c r="E21" s="3"/>
      <c r="F21" s="35">
        <f t="shared" si="1"/>
        <v>154.50283426609988</v>
      </c>
      <c r="G21" s="3"/>
      <c r="H21" s="35">
        <f t="shared" si="2"/>
        <v>45.30661222656872</v>
      </c>
      <c r="I21" s="3"/>
      <c r="J21" s="30" t="s">
        <v>3</v>
      </c>
      <c r="K21" s="3"/>
      <c r="L21" s="3"/>
      <c r="M21" s="3"/>
      <c r="N21" s="3"/>
    </row>
    <row r="22" spans="2:14" ht="12.75">
      <c r="B22" s="34">
        <f>(B24/10)*8</f>
        <v>80</v>
      </c>
      <c r="C22" s="3"/>
      <c r="D22" s="35">
        <f t="shared" si="0"/>
        <v>0.5440941020600778</v>
      </c>
      <c r="E22" s="3"/>
      <c r="F22" s="35">
        <f t="shared" si="1"/>
        <v>183.79173679952552</v>
      </c>
      <c r="G22" s="3"/>
      <c r="H22" s="35">
        <f t="shared" si="2"/>
        <v>43.52752816480623</v>
      </c>
      <c r="I22" s="3"/>
      <c r="J22" s="30" t="s">
        <v>3</v>
      </c>
      <c r="K22" s="3"/>
      <c r="L22" s="3"/>
      <c r="M22" s="3"/>
      <c r="N22" s="3"/>
    </row>
    <row r="23" spans="2:14" ht="12.75">
      <c r="B23" s="34">
        <f>(B24/10)*9</f>
        <v>90</v>
      </c>
      <c r="C23" s="3"/>
      <c r="D23" s="35">
        <f t="shared" si="0"/>
        <v>0.466848254143544</v>
      </c>
      <c r="E23" s="3"/>
      <c r="F23" s="35">
        <f t="shared" si="1"/>
        <v>214.20236471367963</v>
      </c>
      <c r="G23" s="3"/>
      <c r="H23" s="35">
        <f t="shared" si="2"/>
        <v>42.016342872918955</v>
      </c>
      <c r="I23" s="3"/>
      <c r="J23" s="30"/>
      <c r="K23" s="3"/>
      <c r="L23" s="3"/>
      <c r="M23" s="3"/>
      <c r="N23" s="3"/>
    </row>
    <row r="24" spans="2:14" ht="12.75">
      <c r="B24" s="38">
        <f>C5</f>
        <v>100</v>
      </c>
      <c r="C24" s="3"/>
      <c r="D24" s="39">
        <f t="shared" si="0"/>
        <v>0.407090531536904</v>
      </c>
      <c r="E24" s="3"/>
      <c r="F24" s="39">
        <f t="shared" si="1"/>
        <v>245.6456052231583</v>
      </c>
      <c r="G24" s="3"/>
      <c r="H24" s="39">
        <f t="shared" si="2"/>
        <v>40.7090531536904</v>
      </c>
      <c r="I24" s="3"/>
      <c r="J24" s="30"/>
      <c r="K24" s="3"/>
      <c r="L24" s="3"/>
      <c r="M24" s="3"/>
      <c r="N24" s="3"/>
    </row>
    <row r="25" spans="2:14" ht="12.75">
      <c r="B25" s="40"/>
      <c r="C25" s="3"/>
      <c r="D25" s="41"/>
      <c r="E25" s="3"/>
      <c r="F25" s="41"/>
      <c r="G25" s="3"/>
      <c r="H25" s="41"/>
      <c r="I25" s="3"/>
      <c r="J25" s="30"/>
      <c r="K25" s="3"/>
      <c r="L25" s="3"/>
      <c r="M25" s="3"/>
      <c r="N25" s="3"/>
    </row>
    <row r="26" spans="2:14" ht="12.75">
      <c r="B26" s="42">
        <v>1</v>
      </c>
      <c r="C26" s="3"/>
      <c r="D26" s="43">
        <f t="shared" si="0"/>
        <v>162.06565966927624</v>
      </c>
      <c r="E26" s="3"/>
      <c r="F26" s="43">
        <f t="shared" si="1"/>
        <v>0.6170338627200096</v>
      </c>
      <c r="G26" s="3"/>
      <c r="H26" s="43">
        <f>D26*B26</f>
        <v>162.06565966927624</v>
      </c>
      <c r="I26" s="3"/>
      <c r="J26" s="30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25" t="s">
        <v>3</v>
      </c>
      <c r="C28" s="3"/>
      <c r="D28" s="44" t="s">
        <v>16</v>
      </c>
      <c r="E28" s="45"/>
      <c r="F28" s="46"/>
      <c r="G28" s="3"/>
      <c r="H28" s="3"/>
      <c r="I28" s="3"/>
      <c r="J28" s="3"/>
      <c r="K28" s="3"/>
      <c r="L28" s="3"/>
      <c r="M28" s="3"/>
      <c r="N28" s="3"/>
    </row>
    <row r="29" spans="2:14" ht="12.75"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5" t="s">
        <v>3</v>
      </c>
      <c r="C30" s="48"/>
      <c r="D30" s="44" t="s">
        <v>17</v>
      </c>
      <c r="E30" s="45"/>
      <c r="F30" s="46"/>
      <c r="G30" s="3"/>
      <c r="H30" s="3"/>
      <c r="I30" s="3"/>
      <c r="J30" s="3"/>
      <c r="K30" s="3"/>
      <c r="L30" s="3"/>
      <c r="M30" s="3"/>
      <c r="N30" s="3"/>
    </row>
    <row r="31" spans="2:8" ht="12.75">
      <c r="B31" s="47"/>
      <c r="C31" s="3"/>
      <c r="D31" s="3"/>
      <c r="E31" s="3"/>
      <c r="F31" s="3"/>
      <c r="G31" s="3"/>
      <c r="H31" s="3"/>
    </row>
    <row r="32" spans="2:8" ht="12.75">
      <c r="B32" s="25" t="s">
        <v>3</v>
      </c>
      <c r="C32" s="3"/>
      <c r="D32" s="44" t="s">
        <v>18</v>
      </c>
      <c r="E32" s="45"/>
      <c r="F32" s="46"/>
      <c r="G32" s="3"/>
      <c r="H32" s="3"/>
    </row>
    <row r="33" ht="12.75">
      <c r="B33" s="49"/>
    </row>
    <row r="34" ht="12.75">
      <c r="B34" s="50" t="s">
        <v>3</v>
      </c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</sheetData>
  <sheetProtection sheet="1" objects="1" scenarios="1"/>
  <dataValidations count="3">
    <dataValidation type="decimal" allowBlank="1" showErrorMessage="1" errorTitle="Peukert's Exponent error" error="Peukert's Exponent must be between 1.0 and 1.6" sqref="C4">
      <formula1>1</formula1>
      <formula2>1.6</formula2>
    </dataValidation>
    <dataValidation type="whole" allowBlank="1" showErrorMessage="1" errorTitle="Battery capacity error" error="The battery capacity must be between 20Ahrs and 10,000Ahrs" sqref="C5">
      <formula1>20</formula1>
      <formula2>10000</formula2>
    </dataValidation>
    <dataValidation type="whole" allowBlank="1" showErrorMessage="1" errorTitle="Discharge rating error" error="The discharge rating must be between 1 hours and 100 hours." sqref="C6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Gibson</dc:creator>
  <cp:keywords/>
  <dc:description/>
  <cp:lastModifiedBy>somjai oberli</cp:lastModifiedBy>
  <cp:lastPrinted>2007-01-13T18:14:07Z</cp:lastPrinted>
  <dcterms:created xsi:type="dcterms:W3CDTF">2005-08-20T21:43:42Z</dcterms:created>
  <dcterms:modified xsi:type="dcterms:W3CDTF">2015-08-01T12:06:53Z</dcterms:modified>
  <cp:category/>
  <cp:version/>
  <cp:contentType/>
  <cp:contentStatus/>
  <cp:revision>1</cp:revision>
</cp:coreProperties>
</file>